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760" yWindow="-32715" windowWidth="21840" windowHeight="12165"/>
  </bookViews>
  <sheets>
    <sheet name="приложение 1 раздел 1" sheetId="1" r:id="rId1"/>
    <sheet name="раздел 2" sheetId="2" r:id="rId2"/>
    <sheet name="раздел 3" sheetId="3" r:id="rId3"/>
    <sheet name="раздел 4" sheetId="4" r:id="rId4"/>
    <sheet name="раздел 5" sheetId="5" r:id="rId5"/>
    <sheet name="приложение 2" sheetId="11" r:id="rId6"/>
    <sheet name="приложение3" sheetId="6" r:id="rId7"/>
    <sheet name="разд 2прил 3" sheetId="7" r:id="rId8"/>
    <sheet name="разд 3 прил3" sheetId="8" r:id="rId9"/>
    <sheet name="разд 4 прил 3" sheetId="9" r:id="rId10"/>
    <sheet name="разд 5прил3" sheetId="10" r:id="rId11"/>
  </sheets>
  <calcPr calcId="144525"/>
</workbook>
</file>

<file path=xl/calcChain.xml><?xml version="1.0" encoding="utf-8"?>
<calcChain xmlns="http://schemas.openxmlformats.org/spreadsheetml/2006/main">
  <c r="F95" i="1" l="1"/>
  <c r="F37" i="1"/>
  <c r="F90" i="1" l="1"/>
  <c r="F92" i="1" s="1"/>
  <c r="F61" i="1"/>
  <c r="F64" i="1"/>
  <c r="F69" i="1"/>
  <c r="F86" i="1"/>
  <c r="F88" i="1" s="1"/>
  <c r="G49" i="1"/>
  <c r="F48" i="1" s="1"/>
  <c r="F54" i="1"/>
  <c r="F107" i="1"/>
  <c r="F41" i="1"/>
  <c r="F42" i="1"/>
  <c r="F36" i="1"/>
  <c r="F34" i="1"/>
  <c r="F32" i="1"/>
  <c r="F33" i="1" s="1"/>
  <c r="F29" i="1"/>
  <c r="F72" i="1"/>
  <c r="F96" i="1"/>
  <c r="F100" i="1"/>
  <c r="F35" i="1"/>
  <c r="F53" i="1"/>
  <c r="F75" i="1"/>
  <c r="F77" i="1"/>
  <c r="F80" i="1"/>
  <c r="F81" i="1"/>
  <c r="F85" i="1" s="1"/>
  <c r="F103" i="1"/>
  <c r="F106" i="1"/>
  <c r="F108" i="1"/>
  <c r="F51" i="1"/>
  <c r="D26" i="11"/>
  <c r="D89" i="11"/>
  <c r="D76" i="11"/>
  <c r="D45" i="11"/>
  <c r="D83" i="11"/>
  <c r="A85" i="11"/>
  <c r="A89" i="11" s="1"/>
  <c r="D85" i="11"/>
  <c r="D80" i="11"/>
  <c r="L72" i="1"/>
  <c r="I72" i="1"/>
  <c r="D97" i="11"/>
  <c r="D100" i="11"/>
  <c r="D49" i="11"/>
  <c r="D106" i="11"/>
  <c r="D104" i="11"/>
  <c r="D65" i="11"/>
  <c r="L106" i="1"/>
  <c r="L108" i="1" s="1"/>
  <c r="I106" i="1"/>
  <c r="I108" i="1" s="1"/>
  <c r="I103" i="1"/>
  <c r="L103" i="1"/>
  <c r="I88" i="1"/>
  <c r="L88" i="1"/>
  <c r="I75" i="1"/>
  <c r="I77" i="1" s="1"/>
  <c r="I80" i="1" s="1"/>
  <c r="L75" i="1"/>
  <c r="L77" i="1" s="1"/>
  <c r="L80" i="1" s="1"/>
  <c r="L53" i="1"/>
  <c r="I33" i="1"/>
  <c r="L33" i="1"/>
  <c r="D70" i="11"/>
  <c r="D68" i="11"/>
  <c r="D47" i="11"/>
  <c r="D40" i="11"/>
  <c r="I53" i="1"/>
  <c r="F47" i="1" l="1"/>
  <c r="D107" i="11"/>
  <c r="F109" i="1"/>
</calcChain>
</file>

<file path=xl/sharedStrings.xml><?xml version="1.0" encoding="utf-8"?>
<sst xmlns="http://schemas.openxmlformats.org/spreadsheetml/2006/main" count="904" uniqueCount="206">
  <si>
    <t>(расшифровка подписи)</t>
  </si>
  <si>
    <t xml:space="preserve">КОДЫ </t>
  </si>
  <si>
    <t>Форма по ОКУД</t>
  </si>
  <si>
    <t>от "___" ____________ 20____ г.**</t>
  </si>
  <si>
    <t xml:space="preserve">Дата </t>
  </si>
  <si>
    <t xml:space="preserve">Получатель бюджетных средств </t>
  </si>
  <si>
    <t xml:space="preserve">по Сводному реестру </t>
  </si>
  <si>
    <t xml:space="preserve">Распорядитель бюджетных средств </t>
  </si>
  <si>
    <t xml:space="preserve">Главный распорядитель бюджетных средств </t>
  </si>
  <si>
    <t xml:space="preserve">Глава по БК </t>
  </si>
  <si>
    <t xml:space="preserve">Наименование бюджета </t>
  </si>
  <si>
    <t xml:space="preserve">по ОКТМО </t>
  </si>
  <si>
    <t xml:space="preserve">Единица измерения: руб </t>
  </si>
  <si>
    <t xml:space="preserve">по ОКЕИ </t>
  </si>
  <si>
    <r>
      <t xml:space="preserve">Раздел 1. </t>
    </r>
    <r>
      <rPr>
        <i/>
        <sz val="10"/>
        <color indexed="8"/>
        <rFont val="Times New Roman"/>
        <family val="1"/>
        <charset val="204"/>
      </rPr>
      <t>Итоговые показатели бюджетной сметы</t>
    </r>
  </si>
  <si>
    <t xml:space="preserve">Код по бюджетной классификации </t>
  </si>
  <si>
    <t xml:space="preserve">Код </t>
  </si>
  <si>
    <t xml:space="preserve">Сумма </t>
  </si>
  <si>
    <t xml:space="preserve">Российской Федерации </t>
  </si>
  <si>
    <t>на 20__ год</t>
  </si>
  <si>
    <t>(на текущий финансовый год)</t>
  </si>
  <si>
    <t>(на первый год планового периода)</t>
  </si>
  <si>
    <t>(на второй год планового периода)</t>
  </si>
  <si>
    <t xml:space="preserve">раздел </t>
  </si>
  <si>
    <t>под-</t>
  </si>
  <si>
    <t xml:space="preserve">целевая статья </t>
  </si>
  <si>
    <t>вид расхо-</t>
  </si>
  <si>
    <t xml:space="preserve">дов </t>
  </si>
  <si>
    <t xml:space="preserve">Итого по коду БК </t>
  </si>
  <si>
    <t xml:space="preserve">Всего </t>
  </si>
  <si>
    <t>КОСГУ</t>
  </si>
  <si>
    <r>
      <t xml:space="preserve">Раздел 2. </t>
    </r>
    <r>
      <rPr>
        <i/>
        <sz val="10"/>
        <color indexed="8"/>
        <rFont val="Times New Roman"/>
        <family val="1"/>
        <charset val="204"/>
      </rPr>
      <t>Лимиты бюджетных обязательств по расходам получателя бюджетных средств</t>
    </r>
  </si>
  <si>
    <t xml:space="preserve">Наименование </t>
  </si>
  <si>
    <t xml:space="preserve">показателя </t>
  </si>
  <si>
    <t xml:space="preserve">строки </t>
  </si>
  <si>
    <r>
      <t xml:space="preserve">Раздел 4. </t>
    </r>
    <r>
      <rPr>
        <i/>
        <sz val="10"/>
        <color indexed="8"/>
        <rFont val="Times New Roman"/>
        <family val="1"/>
        <charset val="204"/>
      </rPr>
      <t>Лимиты бюджетных обязательств по расходам на закупки товаров, работ, услуг, осуществляемые получателем бюджетных средств в пользу третьих лиц</t>
    </r>
  </si>
  <si>
    <t>Раздел 5. Справочно: Бюджетные ассигнования на исполнение публичных нормативных обязательств</t>
  </si>
  <si>
    <t>Раздел 3.Лимиты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государственного долга, исполнение судебных актов, государственных гарантий Российской Федерации, а также по резервным расходам</t>
  </si>
  <si>
    <r>
      <t xml:space="preserve">Раздел 1. </t>
    </r>
    <r>
      <rPr>
        <i/>
        <sz val="10"/>
        <color indexed="8"/>
        <rFont val="Times New Roman"/>
        <family val="1"/>
        <charset val="204"/>
      </rPr>
      <t>Итоговые изменения показателей бюджетной сметы</t>
    </r>
  </si>
  <si>
    <r>
      <t>** Указывается дата подписания изменений показателей сметы, в случае утверждения изменений показателей сметы руководителем учреждения - дата утверждения изменений показателей сметы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</si>
  <si>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* В случае утверждения решения о бюджете на очередной финансовый год и плановый период.</t>
  </si>
  <si>
    <r>
      <t xml:space="preserve">Раздел 3. </t>
    </r>
    <r>
      <rPr>
        <i/>
        <sz val="10"/>
        <color indexed="8"/>
        <rFont val="Times New Roman"/>
        <family val="1"/>
        <charset val="204"/>
      </rPr>
      <t>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государственного долга, исполнение судебных актов, государственных гарантий Российской Федерации, а также по резервным расходам</t>
    </r>
  </si>
  <si>
    <t>*** Расходы, осуществляемые в целях обеспечения выполнения функций учреждения, установленные статьей 70 Бюджетного кодекса Российской Федерации (Собрание законодательства Российской Федерации, 2007, № 18, ст.2117, 2010, № 19, ст.2291; 2013, № 52, ст.6983).</t>
  </si>
  <si>
    <r>
      <t xml:space="preserve">Раздел 5. </t>
    </r>
    <r>
      <rPr>
        <i/>
        <sz val="10"/>
        <color indexed="8"/>
        <rFont val="Times New Roman"/>
        <family val="1"/>
        <charset val="204"/>
      </rPr>
      <t>Справочно: Бюджетные ассигнования на исполнение публичных нормативных обязательств</t>
    </r>
  </si>
  <si>
    <t>КЦСР</t>
  </si>
  <si>
    <t>КВР</t>
  </si>
  <si>
    <t>Пояснение по направлению расходов, расчет</t>
  </si>
  <si>
    <t>ВСЕГО</t>
  </si>
  <si>
    <t>подраздел</t>
  </si>
  <si>
    <t>вид расходов</t>
  </si>
  <si>
    <t>Код аналитического показателя КОСГУ</t>
  </si>
  <si>
    <t>УТВЕРЖДАЮ</t>
  </si>
  <si>
    <t>(наименование должностного лица, утверждающего бюджетную смету, наименование</t>
  </si>
  <si>
    <t>главного распорядителя (распорядителя) бюджетных средств, учреждения)</t>
  </si>
  <si>
    <t>_______________________________________________________</t>
  </si>
  <si>
    <t>________________________________________________________</t>
  </si>
  <si>
    <t>________________________________</t>
  </si>
  <si>
    <t>"___"______________20__г.</t>
  </si>
  <si>
    <t>подпись (расшифровка подписи)</t>
  </si>
  <si>
    <t>Код  аналитического показателя, КОСГУ</t>
  </si>
  <si>
    <t>Код аналитического показателя, КОСГУ</t>
  </si>
  <si>
    <t>(уполномоченное лицо)</t>
  </si>
  <si>
    <t>Главный бухгалтер</t>
  </si>
  <si>
    <t>____________________</t>
  </si>
  <si>
    <t>Директор учреждения</t>
  </si>
  <si>
    <t>__________</t>
  </si>
  <si>
    <t>подпись</t>
  </si>
  <si>
    <t>Сумма (+,-)</t>
  </si>
  <si>
    <t>сумма изменения на 20__год</t>
  </si>
  <si>
    <t>сумма с учетом изменений на 20__год</t>
  </si>
  <si>
    <t>                             </t>
  </si>
  <si>
    <t>Приложение 3. ИЗМЕНЕНИЕ ПОКАЗАТЕЛЕЙ БЮДЖЕТНОЙ СМЕТЫ НА 20___ ФИНАНСОВЫЙ ГОД (НА 20___ ФИНАНСОВЫЙ ГОД И ПЛАНОВЫЙ ПЕРИОД 20___ И 20___ ГОДОВ)*</t>
  </si>
  <si>
    <t>    Приложение 2. Обоснования (расчеты) плановых сметных показателей к  бюджетной смете</t>
  </si>
  <si>
    <t>аналитического</t>
  </si>
  <si>
    <t xml:space="preserve"> показателя****</t>
  </si>
  <si>
    <t>показателя****</t>
  </si>
  <si>
    <t xml:space="preserve">Приложение №3 к Порядку
составления, утверждения и ведения бюджетных смет администрации Двубратского сельского поселения Усть-Лабинского района и муниципальных казенных учреждений, подведомственных администрации Двубратского сельского поселения Усть-Лабинского района составления, утверждения и ведения бюджетных смет администрации муниципального образования Усть-Лабинский район и муниципальных казенных учреждений, подведомственных администрации 
муниципального образования Усть-Лабинский район </t>
  </si>
  <si>
    <t>Глава Двубратского сельского поселения</t>
  </si>
  <si>
    <t>________________А.А. Клементьев</t>
  </si>
  <si>
    <t>211</t>
  </si>
  <si>
    <t>266</t>
  </si>
  <si>
    <t>213</t>
  </si>
  <si>
    <t>244</t>
  </si>
  <si>
    <t>221</t>
  </si>
  <si>
    <t>225</t>
  </si>
  <si>
    <t>226</t>
  </si>
  <si>
    <t>349</t>
  </si>
  <si>
    <t>346</t>
  </si>
  <si>
    <t>851</t>
  </si>
  <si>
    <t>291</t>
  </si>
  <si>
    <t>853</t>
  </si>
  <si>
    <t>292</t>
  </si>
  <si>
    <t>Главный распорядитель бюджетных средств              Администрация Двубратского сельского поселения Усть-Лабинского района</t>
  </si>
  <si>
    <t>Наименование бюджета                                                    Бюджет Двубратского сельского поселения</t>
  </si>
  <si>
    <t>223</t>
  </si>
  <si>
    <t>Начальник финансового отдела</t>
  </si>
  <si>
    <t>Заработная плата</t>
  </si>
  <si>
    <t>Социальные пособия и компенсации персоналу в денежной форме</t>
  </si>
  <si>
    <t>Начисления на выплаты по оплате труда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</si>
  <si>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</si>
  <si>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</si>
  <si>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</si>
  <si>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матер.запас</t>
  </si>
  <si>
    <t>Итого</t>
  </si>
  <si>
    <t>122</t>
  </si>
  <si>
    <t>212</t>
  </si>
  <si>
    <t>Прочие выплаты</t>
  </si>
  <si>
    <t>Начисление на оплату труда</t>
  </si>
  <si>
    <t>коммунальные услуги</t>
  </si>
  <si>
    <t>услуги связи</t>
  </si>
  <si>
    <t>121</t>
  </si>
  <si>
    <t>129</t>
  </si>
  <si>
    <t>227</t>
  </si>
  <si>
    <t>310</t>
  </si>
  <si>
    <t>343</t>
  </si>
  <si>
    <t>852</t>
  </si>
  <si>
    <t>297</t>
  </si>
  <si>
    <t>Увеличение стоимости осн.средств</t>
  </si>
  <si>
    <t>Работы, услуги по сод.имущества</t>
  </si>
  <si>
    <t>Перечисления другим бюджетам бюджетной системы РФ</t>
  </si>
  <si>
    <t>540</t>
  </si>
  <si>
    <t>251</t>
  </si>
  <si>
    <t>870</t>
  </si>
  <si>
    <t>290</t>
  </si>
  <si>
    <t>Уплата налогов, сбор.и иных платежей</t>
  </si>
  <si>
    <t>Работы, услуги по содер.имущества</t>
  </si>
  <si>
    <t>123</t>
  </si>
  <si>
    <t>296</t>
  </si>
  <si>
    <t>831</t>
  </si>
  <si>
    <t>7200010070</t>
  </si>
  <si>
    <t>01</t>
  </si>
  <si>
    <t>02</t>
  </si>
  <si>
    <t>5010000190</t>
  </si>
  <si>
    <t>УТВЕРЖДАЮ:</t>
  </si>
  <si>
    <t>Распорядитель бюджетных средств                                  Администрация Двубратского сельского поселения</t>
  </si>
  <si>
    <t>611310,50</t>
  </si>
  <si>
    <t>10000</t>
  </si>
  <si>
    <t>0</t>
  </si>
  <si>
    <t>04</t>
  </si>
  <si>
    <t>5110000190</t>
  </si>
  <si>
    <t>5120060190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</si>
  <si>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</si>
  <si>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</si>
  <si>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</si>
  <si>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</si>
  <si>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</si>
  <si>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</si>
  <si>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</si>
  <si>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</si>
  <si>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</si>
  <si>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5130021190</t>
  </si>
  <si>
    <t>5140020590</t>
  </si>
  <si>
    <t>5290010100</t>
  </si>
  <si>
    <t>5300010070</t>
  </si>
  <si>
    <t>5400010070</t>
  </si>
  <si>
    <t>5500010070</t>
  </si>
  <si>
    <t>7000010070</t>
  </si>
  <si>
    <t>7100010070</t>
  </si>
  <si>
    <t>Итого по коду БК</t>
  </si>
  <si>
    <t>03</t>
  </si>
  <si>
    <t>5150051180</t>
  </si>
  <si>
    <t>5800010070</t>
  </si>
  <si>
    <t>6000011080</t>
  </si>
  <si>
    <t>6200020190</t>
  </si>
  <si>
    <t>6600010070</t>
  </si>
  <si>
    <t>7400000590</t>
  </si>
  <si>
    <t>611</t>
  </si>
  <si>
    <t>241</t>
  </si>
  <si>
    <t>6700010070</t>
  </si>
  <si>
    <t>6810000590</t>
  </si>
  <si>
    <t>222</t>
  </si>
  <si>
    <t>7800010070</t>
  </si>
  <si>
    <t>5170000190</t>
  </si>
  <si>
    <t>М.А. Трефилова</t>
  </si>
  <si>
    <t xml:space="preserve">Получатель бюджетных средств                        </t>
  </si>
  <si>
    <t>от "______" ________________ 20____ г.**</t>
  </si>
  <si>
    <t>транспортные расходы</t>
  </si>
  <si>
    <t>Безвозмездные перечисления текущего характера</t>
  </si>
  <si>
    <t>Перечисления другим бюджетам</t>
  </si>
  <si>
    <t>Увеличение стоимости проч. матер.запас.однокр.прим.</t>
  </si>
  <si>
    <t>6100010070</t>
  </si>
  <si>
    <t>6300010070</t>
  </si>
  <si>
    <t>7300010070</t>
  </si>
  <si>
    <t>247</t>
  </si>
  <si>
    <t>5180021190</t>
  </si>
  <si>
    <t>8100010070</t>
  </si>
  <si>
    <t>345</t>
  </si>
  <si>
    <t>243</t>
  </si>
  <si>
    <t>344</t>
  </si>
  <si>
    <r>
      <t xml:space="preserve">Сумма на </t>
    </r>
    <r>
      <rPr>
        <u/>
        <sz val="10"/>
        <color indexed="63"/>
        <rFont val="Times New Roman"/>
        <family val="1"/>
        <charset val="204"/>
      </rPr>
      <t>2022</t>
    </r>
    <r>
      <rPr>
        <sz val="10"/>
        <color indexed="63"/>
        <rFont val="Times New Roman"/>
        <family val="1"/>
        <charset val="204"/>
      </rPr>
      <t xml:space="preserve"> год</t>
    </r>
  </si>
  <si>
    <r>
      <t>Сумма на</t>
    </r>
    <r>
      <rPr>
        <u/>
        <sz val="10"/>
        <color indexed="63"/>
        <rFont val="Times New Roman"/>
        <family val="1"/>
        <charset val="204"/>
      </rPr>
      <t xml:space="preserve"> 2023</t>
    </r>
    <r>
      <rPr>
        <sz val="10"/>
        <color indexed="63"/>
        <rFont val="Times New Roman"/>
        <family val="1"/>
        <charset val="204"/>
      </rPr>
      <t xml:space="preserve"> год</t>
    </r>
  </si>
  <si>
    <r>
      <t xml:space="preserve">Сумма на </t>
    </r>
    <r>
      <rPr>
        <u/>
        <sz val="10"/>
        <color indexed="63"/>
        <rFont val="Times New Roman"/>
        <family val="1"/>
        <charset val="204"/>
      </rPr>
      <t>2024</t>
    </r>
    <r>
      <rPr>
        <sz val="10"/>
        <color indexed="63"/>
        <rFont val="Times New Roman"/>
        <family val="1"/>
        <charset val="204"/>
      </rPr>
      <t xml:space="preserve"> год</t>
    </r>
  </si>
  <si>
    <t>Увеличение стоимости основных средств</t>
  </si>
  <si>
    <t>Увеличение стоимости матер.запас(мягкий инвентарь)</t>
  </si>
  <si>
    <t>З.С.Чернокоз</t>
  </si>
  <si>
    <t>8200010070</t>
  </si>
  <si>
    <r>
      <t>на 20</t>
    </r>
    <r>
      <rPr>
        <u/>
        <sz val="10"/>
        <color indexed="8"/>
        <rFont val="Times New Roman"/>
        <family val="1"/>
        <charset val="204"/>
      </rPr>
      <t>24</t>
    </r>
    <r>
      <rPr>
        <sz val="10"/>
        <color indexed="8"/>
        <rFont val="Times New Roman"/>
        <family val="1"/>
        <charset val="204"/>
      </rPr>
      <t>год</t>
    </r>
  </si>
  <si>
    <t xml:space="preserve"> БЮДЖЕТНАЯ СМЕТА НА 2024 ФИНАНСОВЫЙ ГОД (НА 2024 ФИНАНСОВЫЙ ГОД И ПЛАНОВЫЙ ПЕРИОД 2025И 2025 ГОДОВ*)</t>
  </si>
  <si>
    <t>5160021190</t>
  </si>
  <si>
    <t>880</t>
  </si>
  <si>
    <r>
      <t>на 20</t>
    </r>
    <r>
      <rPr>
        <u/>
        <sz val="10"/>
        <color indexed="8"/>
        <rFont val="Times New Roman"/>
        <family val="1"/>
        <charset val="204"/>
      </rPr>
      <t>25</t>
    </r>
    <r>
      <rPr>
        <sz val="10"/>
        <color indexed="8"/>
        <rFont val="Times New Roman"/>
        <family val="1"/>
        <charset val="204"/>
      </rPr>
      <t xml:space="preserve"> год</t>
    </r>
  </si>
  <si>
    <r>
      <t>на 20</t>
    </r>
    <r>
      <rPr>
        <u/>
        <sz val="10"/>
        <color indexed="8"/>
        <rFont val="Times New Roman"/>
        <family val="1"/>
        <charset val="204"/>
      </rPr>
      <t>26</t>
    </r>
    <r>
      <rPr>
        <sz val="10"/>
        <color indexed="8"/>
        <rFont val="Times New Roman"/>
        <family val="1"/>
        <charset val="204"/>
      </rPr>
      <t xml:space="preserve"> год</t>
    </r>
  </si>
  <si>
    <t>6500010070</t>
  </si>
  <si>
    <t>6200010040</t>
  </si>
  <si>
    <t>от "08"октября 2024 г.**</t>
  </si>
  <si>
    <t>Решение Совета Двубратского сельского поселения №2  протокол 1    от 08.10.2024г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</si>
</sst>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0"/>
      <color rgb="FF2D2D2D"/>
      <name val="Times New Roman"/>
      <family val="1"/>
      <charset val="204"/>
    </font>
    <font>
      <b/>
      <sz val="10"/>
      <color rgb="FF2D2D2D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rgb="FF2D2D2D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rgb="FF2D2D2D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08">
    <xf numFmtId="0" fontId="0" fillId="0" borderId="0" xfId="0"/>
    <xf numFmtId="0" fontId="0" fillId="0" borderId="0" xfId="0" applyAlignment="1">
      <alignment horizontal="left" wrapText="1" indent="1"/>
    </xf>
    <xf numFmtId="0" fontId="0" fillId="0" borderId="0" xfId="0" applyAlignment="1">
      <alignment wrapText="1"/>
    </xf>
    <xf numFmtId="0" fontId="0" fillId="0" borderId="0" xfId="0" applyAlignment="1">
      <alignment horizontal="left" wrapText="1" indent="1"/>
    </xf>
    <xf numFmtId="0" fontId="11" fillId="0" borderId="0" xfId="0" applyFont="1" applyAlignment="1">
      <alignment horizontal="left"/>
    </xf>
    <xf numFmtId="0" fontId="0" fillId="0" borderId="26" xfId="0" applyBorder="1" applyAlignment="1">
      <alignment horizontal="left" wrapText="1" indent="1"/>
    </xf>
    <xf numFmtId="0" fontId="11" fillId="0" borderId="27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0" fillId="0" borderId="28" xfId="0" applyBorder="1" applyAlignment="1">
      <alignment horizontal="left" wrapText="1" indent="1"/>
    </xf>
    <xf numFmtId="0" fontId="11" fillId="0" borderId="0" xfId="0" applyFont="1"/>
    <xf numFmtId="0" fontId="11" fillId="0" borderId="29" xfId="0" applyFont="1" applyBorder="1" applyAlignment="1">
      <alignment horizontal="justify" wrapText="1"/>
    </xf>
    <xf numFmtId="0" fontId="12" fillId="0" borderId="26" xfId="0" applyFont="1" applyBorder="1" applyAlignment="1">
      <alignment horizontal="right" wrapText="1" indent="1"/>
    </xf>
    <xf numFmtId="0" fontId="11" fillId="0" borderId="28" xfId="0" applyFont="1" applyBorder="1" applyAlignment="1">
      <alignment horizontal="center" wrapText="1"/>
    </xf>
    <xf numFmtId="0" fontId="0" fillId="0" borderId="28" xfId="0" applyBorder="1" applyAlignment="1">
      <alignment horizontal="left" wrapText="1" indent="1"/>
    </xf>
    <xf numFmtId="0" fontId="0" fillId="0" borderId="0" xfId="0" applyBorder="1" applyAlignment="1">
      <alignment horizontal="left" wrapText="1" indent="1"/>
    </xf>
    <xf numFmtId="0" fontId="11" fillId="0" borderId="0" xfId="0" applyFont="1" applyBorder="1" applyAlignment="1">
      <alignment horizontal="center" wrapText="1"/>
    </xf>
    <xf numFmtId="0" fontId="9" fillId="0" borderId="0" xfId="1" applyBorder="1" applyAlignment="1" applyProtection="1">
      <alignment horizontal="right" wrapText="1" indent="1"/>
    </xf>
    <xf numFmtId="0" fontId="11" fillId="0" borderId="0" xfId="0" applyFont="1" applyBorder="1" applyAlignment="1">
      <alignment horizontal="right" wrapText="1" indent="1"/>
    </xf>
    <xf numFmtId="0" fontId="0" fillId="0" borderId="0" xfId="0" applyBorder="1"/>
    <xf numFmtId="0" fontId="11" fillId="0" borderId="0" xfId="0" applyFont="1" applyAlignment="1">
      <alignment wrapText="1"/>
    </xf>
    <xf numFmtId="0" fontId="0" fillId="0" borderId="0" xfId="0" applyAlignment="1"/>
    <xf numFmtId="0" fontId="13" fillId="0" borderId="0" xfId="0" applyFont="1"/>
    <xf numFmtId="0" fontId="11" fillId="0" borderId="0" xfId="0" applyFont="1" applyAlignment="1">
      <alignment horizontal="left" wrapText="1" indent="1"/>
    </xf>
    <xf numFmtId="0" fontId="11" fillId="0" borderId="0" xfId="0" applyFont="1" applyBorder="1" applyAlignment="1">
      <alignment horizontal="left" wrapText="1" indent="1"/>
    </xf>
    <xf numFmtId="0" fontId="11" fillId="0" borderId="26" xfId="0" applyFont="1" applyBorder="1" applyAlignment="1">
      <alignment horizontal="left" wrapText="1" indent="1"/>
    </xf>
    <xf numFmtId="0" fontId="14" fillId="0" borderId="0" xfId="1" applyFont="1" applyBorder="1" applyAlignment="1" applyProtection="1">
      <alignment horizontal="right" wrapText="1" indent="1"/>
    </xf>
    <xf numFmtId="0" fontId="11" fillId="0" borderId="28" xfId="0" applyFont="1" applyBorder="1" applyAlignment="1">
      <alignment horizontal="left" wrapText="1" indent="1"/>
    </xf>
    <xf numFmtId="0" fontId="11" fillId="0" borderId="0" xfId="0" applyFont="1" applyAlignment="1">
      <alignment vertical="top" wrapText="1"/>
    </xf>
    <xf numFmtId="0" fontId="11" fillId="0" borderId="28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30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center" wrapText="1"/>
    </xf>
    <xf numFmtId="0" fontId="11" fillId="0" borderId="32" xfId="0" applyFont="1" applyBorder="1" applyAlignment="1">
      <alignment horizontal="center" wrapText="1"/>
    </xf>
    <xf numFmtId="0" fontId="11" fillId="0" borderId="33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wrapText="1"/>
    </xf>
    <xf numFmtId="0" fontId="11" fillId="0" borderId="35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justify" vertical="top" wrapText="1"/>
    </xf>
    <xf numFmtId="0" fontId="0" fillId="0" borderId="37" xfId="0" applyBorder="1" applyAlignment="1">
      <alignment horizontal="left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3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8" xfId="0" applyFont="1" applyBorder="1" applyAlignment="1">
      <alignment horizontal="center" wrapText="1"/>
    </xf>
    <xf numFmtId="0" fontId="11" fillId="0" borderId="4" xfId="0" applyFont="1" applyBorder="1" applyAlignment="1">
      <alignment horizontal="justify" wrapText="1"/>
    </xf>
    <xf numFmtId="0" fontId="11" fillId="0" borderId="38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wrapText="1"/>
    </xf>
    <xf numFmtId="0" fontId="11" fillId="0" borderId="39" xfId="0" applyFont="1" applyBorder="1" applyAlignment="1">
      <alignment horizontal="center" wrapText="1"/>
    </xf>
    <xf numFmtId="0" fontId="0" fillId="0" borderId="0" xfId="0" applyAlignment="1">
      <alignment horizontal="left" wrapText="1" indent="1"/>
    </xf>
    <xf numFmtId="0" fontId="12" fillId="0" borderId="26" xfId="0" applyFont="1" applyBorder="1" applyAlignment="1">
      <alignment horizontal="right" wrapText="1" indent="1"/>
    </xf>
    <xf numFmtId="49" fontId="0" fillId="0" borderId="0" xfId="0" applyNumberFormat="1"/>
    <xf numFmtId="49" fontId="11" fillId="0" borderId="40" xfId="0" applyNumberFormat="1" applyFont="1" applyBorder="1" applyAlignment="1">
      <alignment horizontal="center" wrapText="1"/>
    </xf>
    <xf numFmtId="49" fontId="0" fillId="0" borderId="37" xfId="0" applyNumberFormat="1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49" fontId="0" fillId="0" borderId="28" xfId="0" applyNumberFormat="1" applyBorder="1" applyAlignment="1">
      <alignment horizontal="center" wrapText="1"/>
    </xf>
    <xf numFmtId="49" fontId="10" fillId="0" borderId="6" xfId="0" applyNumberFormat="1" applyFont="1" applyBorder="1" applyAlignment="1">
      <alignment horizontal="center" wrapText="1"/>
    </xf>
    <xf numFmtId="49" fontId="10" fillId="0" borderId="28" xfId="0" applyNumberFormat="1" applyFont="1" applyBorder="1" applyAlignment="1">
      <alignment horizontal="center" wrapText="1"/>
    </xf>
    <xf numFmtId="49" fontId="10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49" fontId="10" fillId="0" borderId="7" xfId="0" applyNumberFormat="1" applyFont="1" applyBorder="1" applyAlignment="1">
      <alignment horizontal="center" wrapText="1"/>
    </xf>
    <xf numFmtId="49" fontId="10" fillId="0" borderId="26" xfId="0" applyNumberFormat="1" applyFont="1" applyBorder="1" applyAlignment="1">
      <alignment horizontal="center" wrapText="1"/>
    </xf>
    <xf numFmtId="49" fontId="11" fillId="0" borderId="8" xfId="0" applyNumberFormat="1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49" fontId="0" fillId="0" borderId="8" xfId="0" applyNumberFormat="1" applyFont="1" applyBorder="1" applyAlignment="1">
      <alignment horizontal="center" wrapText="1"/>
    </xf>
    <xf numFmtId="49" fontId="11" fillId="0" borderId="41" xfId="0" applyNumberFormat="1" applyFont="1" applyBorder="1" applyAlignment="1">
      <alignment horizontal="center" wrapText="1"/>
    </xf>
    <xf numFmtId="49" fontId="0" fillId="0" borderId="26" xfId="0" applyNumberFormat="1" applyBorder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15" fillId="0" borderId="8" xfId="0" applyFont="1" applyBorder="1" applyAlignment="1">
      <alignment vertical="top" wrapText="1"/>
    </xf>
    <xf numFmtId="0" fontId="12" fillId="0" borderId="0" xfId="0" applyFont="1"/>
    <xf numFmtId="0" fontId="10" fillId="0" borderId="0" xfId="0" applyFont="1"/>
    <xf numFmtId="0" fontId="0" fillId="0" borderId="0" xfId="0" applyFont="1"/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8" xfId="0" applyFont="1" applyBorder="1" applyAlignment="1">
      <alignment vertical="top" wrapText="1"/>
    </xf>
    <xf numFmtId="0" fontId="15" fillId="0" borderId="35" xfId="0" applyFont="1" applyBorder="1" applyAlignment="1">
      <alignment horizontal="center" vertical="top" wrapText="1"/>
    </xf>
    <xf numFmtId="0" fontId="11" fillId="0" borderId="2" xfId="0" applyFont="1" applyBorder="1"/>
    <xf numFmtId="0" fontId="11" fillId="0" borderId="9" xfId="0" applyFont="1" applyBorder="1"/>
    <xf numFmtId="49" fontId="11" fillId="0" borderId="10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 wrapText="1"/>
    </xf>
    <xf numFmtId="49" fontId="12" fillId="0" borderId="12" xfId="0" applyNumberFormat="1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32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49" fontId="0" fillId="0" borderId="0" xfId="0" applyNumberFormat="1" applyFont="1"/>
    <xf numFmtId="49" fontId="0" fillId="0" borderId="0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6" xfId="0" applyNumberFormat="1" applyFont="1" applyBorder="1" applyAlignment="1">
      <alignment horizontal="center" wrapText="1"/>
    </xf>
    <xf numFmtId="49" fontId="0" fillId="0" borderId="28" xfId="0" applyNumberFormat="1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4" fontId="13" fillId="0" borderId="0" xfId="0" applyNumberFormat="1" applyFont="1"/>
    <xf numFmtId="4" fontId="11" fillId="0" borderId="0" xfId="0" applyNumberFormat="1" applyFont="1" applyBorder="1" applyAlignment="1">
      <alignment horizontal="center" wrapText="1"/>
    </xf>
    <xf numFmtId="4" fontId="11" fillId="0" borderId="0" xfId="0" applyNumberFormat="1" applyFont="1" applyAlignment="1">
      <alignment vertical="top" wrapText="1"/>
    </xf>
    <xf numFmtId="4" fontId="11" fillId="0" borderId="0" xfId="0" applyNumberFormat="1" applyFont="1"/>
    <xf numFmtId="4" fontId="0" fillId="0" borderId="0" xfId="0" applyNumberFormat="1" applyFont="1"/>
    <xf numFmtId="49" fontId="7" fillId="0" borderId="8" xfId="0" applyNumberFormat="1" applyFont="1" applyBorder="1" applyAlignment="1">
      <alignment horizontal="center"/>
    </xf>
    <xf numFmtId="4" fontId="17" fillId="0" borderId="8" xfId="0" applyNumberFormat="1" applyFont="1" applyBorder="1" applyAlignment="1">
      <alignment horizontal="center" vertical="top" wrapText="1"/>
    </xf>
    <xf numFmtId="4" fontId="18" fillId="0" borderId="8" xfId="0" applyNumberFormat="1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49" fontId="19" fillId="0" borderId="8" xfId="0" applyNumberFormat="1" applyFont="1" applyBorder="1" applyAlignment="1">
      <alignment horizontal="center" wrapText="1"/>
    </xf>
    <xf numFmtId="4" fontId="19" fillId="0" borderId="8" xfId="0" applyNumberFormat="1" applyFont="1" applyBorder="1" applyAlignment="1">
      <alignment horizontal="center" wrapText="1"/>
    </xf>
    <xf numFmtId="0" fontId="15" fillId="0" borderId="42" xfId="0" applyFont="1" applyBorder="1" applyAlignment="1">
      <alignment horizontal="center" vertical="top" wrapText="1"/>
    </xf>
    <xf numFmtId="4" fontId="15" fillId="0" borderId="42" xfId="0" applyNumberFormat="1" applyFont="1" applyBorder="1" applyAlignment="1">
      <alignment horizontal="center" vertical="top" wrapText="1"/>
    </xf>
    <xf numFmtId="0" fontId="15" fillId="0" borderId="43" xfId="0" applyFont="1" applyBorder="1" applyAlignment="1">
      <alignment horizontal="center" vertical="top" wrapText="1"/>
    </xf>
    <xf numFmtId="0" fontId="11" fillId="0" borderId="8" xfId="0" applyFont="1" applyBorder="1"/>
    <xf numFmtId="0" fontId="17" fillId="0" borderId="8" xfId="0" applyFont="1" applyBorder="1" applyAlignment="1">
      <alignment horizontal="center" vertical="center" wrapText="1"/>
    </xf>
    <xf numFmtId="0" fontId="12" fillId="0" borderId="8" xfId="0" applyFont="1" applyBorder="1"/>
    <xf numFmtId="4" fontId="20" fillId="0" borderId="8" xfId="0" applyNumberFormat="1" applyFont="1" applyBorder="1" applyAlignment="1">
      <alignment horizontal="center" vertical="top" wrapText="1"/>
    </xf>
    <xf numFmtId="4" fontId="0" fillId="0" borderId="0" xfId="0" applyNumberFormat="1" applyBorder="1" applyAlignment="1">
      <alignment horizontal="left" wrapText="1"/>
    </xf>
    <xf numFmtId="4" fontId="0" fillId="0" borderId="0" xfId="0" applyNumberFormat="1" applyAlignment="1">
      <alignment wrapText="1"/>
    </xf>
    <xf numFmtId="4" fontId="0" fillId="0" borderId="0" xfId="0" applyNumberFormat="1" applyAlignment="1">
      <alignment horizontal="left" wrapText="1"/>
    </xf>
    <xf numFmtId="4" fontId="11" fillId="0" borderId="0" xfId="0" applyNumberFormat="1" applyFont="1" applyAlignment="1">
      <alignment wrapText="1"/>
    </xf>
    <xf numFmtId="2" fontId="0" fillId="0" borderId="44" xfId="0" applyNumberFormat="1" applyBorder="1" applyAlignment="1">
      <alignment horizontal="center" wrapText="1"/>
    </xf>
    <xf numFmtId="2" fontId="0" fillId="0" borderId="45" xfId="0" applyNumberFormat="1" applyBorder="1" applyAlignment="1">
      <alignment horizontal="center" wrapText="1"/>
    </xf>
    <xf numFmtId="2" fontId="0" fillId="0" borderId="27" xfId="0" applyNumberFormat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horizontal="left" wrapText="1" indent="1"/>
    </xf>
    <xf numFmtId="0" fontId="0" fillId="2" borderId="0" xfId="0" applyFill="1" applyBorder="1" applyAlignment="1">
      <alignment horizontal="left" wrapText="1" indent="1"/>
    </xf>
    <xf numFmtId="0" fontId="11" fillId="2" borderId="0" xfId="0" applyFont="1" applyFill="1" applyBorder="1" applyAlignment="1">
      <alignment horizontal="center" wrapText="1"/>
    </xf>
    <xf numFmtId="4" fontId="0" fillId="2" borderId="0" xfId="0" applyNumberFormat="1" applyFill="1" applyAlignment="1">
      <alignment wrapText="1"/>
    </xf>
    <xf numFmtId="0" fontId="9" fillId="2" borderId="0" xfId="1" applyFill="1" applyBorder="1" applyAlignment="1" applyProtection="1">
      <alignment horizontal="right" wrapText="1" indent="1"/>
    </xf>
    <xf numFmtId="0" fontId="11" fillId="2" borderId="0" xfId="0" applyFont="1" applyFill="1" applyBorder="1" applyAlignment="1">
      <alignment horizontal="right" wrapText="1" indent="1"/>
    </xf>
    <xf numFmtId="4" fontId="10" fillId="2" borderId="45" xfId="0" applyNumberFormat="1" applyFont="1" applyFill="1" applyBorder="1" applyAlignment="1">
      <alignment horizontal="center" wrapText="1"/>
    </xf>
    <xf numFmtId="2" fontId="0" fillId="0" borderId="44" xfId="0" applyNumberFormat="1" applyBorder="1" applyAlignment="1">
      <alignment horizontal="center" wrapText="1"/>
    </xf>
    <xf numFmtId="2" fontId="0" fillId="0" borderId="45" xfId="0" applyNumberFormat="1" applyBorder="1" applyAlignment="1">
      <alignment horizontal="center" wrapText="1"/>
    </xf>
    <xf numFmtId="2" fontId="0" fillId="0" borderId="27" xfId="0" applyNumberFormat="1" applyBorder="1" applyAlignment="1">
      <alignment horizontal="center" wrapText="1"/>
    </xf>
    <xf numFmtId="4" fontId="10" fillId="2" borderId="44" xfId="0" applyNumberFormat="1" applyFont="1" applyFill="1" applyBorder="1" applyAlignment="1">
      <alignment horizontal="center" wrapText="1"/>
    </xf>
    <xf numFmtId="4" fontId="10" fillId="2" borderId="27" xfId="0" applyNumberFormat="1" applyFont="1" applyFill="1" applyBorder="1" applyAlignment="1">
      <alignment horizontal="center" wrapText="1"/>
    </xf>
    <xf numFmtId="4" fontId="10" fillId="0" borderId="44" xfId="0" applyNumberFormat="1" applyFont="1" applyBorder="1" applyAlignment="1">
      <alignment horizontal="center" wrapText="1"/>
    </xf>
    <xf numFmtId="4" fontId="10" fillId="0" borderId="45" xfId="0" applyNumberFormat="1" applyFont="1" applyBorder="1" applyAlignment="1">
      <alignment horizontal="center" wrapText="1"/>
    </xf>
    <xf numFmtId="4" fontId="10" fillId="0" borderId="27" xfId="0" applyNumberFormat="1" applyFont="1" applyBorder="1" applyAlignment="1">
      <alignment horizontal="center" wrapText="1"/>
    </xf>
    <xf numFmtId="49" fontId="12" fillId="0" borderId="75" xfId="0" applyNumberFormat="1" applyFont="1" applyBorder="1" applyAlignment="1">
      <alignment horizontal="center" wrapText="1"/>
    </xf>
    <xf numFmtId="49" fontId="0" fillId="0" borderId="76" xfId="0" applyNumberFormat="1" applyBorder="1"/>
    <xf numFmtId="49" fontId="0" fillId="0" borderId="77" xfId="0" applyNumberFormat="1" applyBorder="1" applyAlignment="1">
      <alignment horizontal="center" wrapText="1"/>
    </xf>
    <xf numFmtId="2" fontId="0" fillId="0" borderId="44" xfId="0" applyNumberFormat="1" applyBorder="1" applyAlignment="1">
      <alignment horizontal="center" wrapText="1"/>
    </xf>
    <xf numFmtId="2" fontId="0" fillId="0" borderId="45" xfId="0" applyNumberFormat="1" applyBorder="1" applyAlignment="1">
      <alignment horizontal="center" wrapText="1"/>
    </xf>
    <xf numFmtId="2" fontId="0" fillId="0" borderId="27" xfId="0" applyNumberFormat="1" applyBorder="1" applyAlignment="1">
      <alignment horizontal="center" wrapText="1"/>
    </xf>
    <xf numFmtId="49" fontId="11" fillId="0" borderId="0" xfId="0" applyNumberFormat="1" applyFont="1" applyBorder="1" applyAlignment="1">
      <alignment horizontal="center" wrapText="1"/>
    </xf>
    <xf numFmtId="4" fontId="0" fillId="2" borderId="44" xfId="0" applyNumberFormat="1" applyFill="1" applyBorder="1" applyAlignment="1">
      <alignment horizontal="center" wrapText="1"/>
    </xf>
    <xf numFmtId="4" fontId="0" fillId="2" borderId="45" xfId="0" applyNumberFormat="1" applyFill="1" applyBorder="1" applyAlignment="1">
      <alignment horizontal="center" wrapText="1"/>
    </xf>
    <xf numFmtId="4" fontId="0" fillId="2" borderId="27" xfId="0" applyNumberFormat="1" applyFill="1" applyBorder="1" applyAlignment="1">
      <alignment horizontal="center" wrapText="1"/>
    </xf>
    <xf numFmtId="2" fontId="0" fillId="0" borderId="44" xfId="0" applyNumberFormat="1" applyBorder="1" applyAlignment="1">
      <alignment horizontal="center" wrapText="1"/>
    </xf>
    <xf numFmtId="2" fontId="0" fillId="0" borderId="45" xfId="0" applyNumberFormat="1" applyBorder="1" applyAlignment="1">
      <alignment horizontal="center" wrapText="1"/>
    </xf>
    <xf numFmtId="2" fontId="0" fillId="0" borderId="27" xfId="0" applyNumberFormat="1" applyBorder="1" applyAlignment="1">
      <alignment horizontal="center" wrapText="1"/>
    </xf>
    <xf numFmtId="4" fontId="0" fillId="2" borderId="45" xfId="0" applyNumberFormat="1" applyFill="1" applyBorder="1" applyAlignment="1">
      <alignment horizontal="center" wrapText="1"/>
    </xf>
    <xf numFmtId="4" fontId="0" fillId="2" borderId="27" xfId="0" applyNumberFormat="1" applyFill="1" applyBorder="1" applyAlignment="1">
      <alignment horizontal="center" wrapText="1"/>
    </xf>
    <xf numFmtId="2" fontId="0" fillId="0" borderId="44" xfId="0" applyNumberFormat="1" applyBorder="1" applyAlignment="1">
      <alignment horizontal="center" wrapText="1"/>
    </xf>
    <xf numFmtId="2" fontId="0" fillId="0" borderId="45" xfId="0" applyNumberFormat="1" applyBorder="1" applyAlignment="1">
      <alignment horizontal="center" wrapText="1"/>
    </xf>
    <xf numFmtId="2" fontId="0" fillId="0" borderId="27" xfId="0" applyNumberFormat="1" applyBorder="1" applyAlignment="1">
      <alignment horizontal="center" wrapText="1"/>
    </xf>
    <xf numFmtId="49" fontId="11" fillId="0" borderId="78" xfId="0" applyNumberFormat="1" applyFont="1" applyBorder="1" applyAlignment="1">
      <alignment horizontal="center" wrapText="1"/>
    </xf>
    <xf numFmtId="49" fontId="0" fillId="0" borderId="0" xfId="0" applyNumberFormat="1" applyFont="1" applyBorder="1" applyAlignment="1">
      <alignment horizontal="center" wrapText="1"/>
    </xf>
    <xf numFmtId="4" fontId="0" fillId="2" borderId="0" xfId="0" applyNumberFormat="1" applyFont="1" applyFill="1" applyBorder="1" applyAlignment="1">
      <alignment horizontal="center" wrapText="1"/>
    </xf>
    <xf numFmtId="4" fontId="0" fillId="0" borderId="0" xfId="0" applyNumberFormat="1" applyFont="1" applyBorder="1" applyAlignment="1">
      <alignment horizontal="center" wrapText="1"/>
    </xf>
    <xf numFmtId="4" fontId="0" fillId="2" borderId="44" xfId="0" applyNumberFormat="1" applyFill="1" applyBorder="1" applyAlignment="1">
      <alignment horizontal="center" wrapText="1"/>
    </xf>
    <xf numFmtId="4" fontId="0" fillId="2" borderId="45" xfId="0" applyNumberFormat="1" applyFill="1" applyBorder="1" applyAlignment="1">
      <alignment horizontal="center" wrapText="1"/>
    </xf>
    <xf numFmtId="4" fontId="0" fillId="2" borderId="27" xfId="0" applyNumberFormat="1" applyFill="1" applyBorder="1" applyAlignment="1">
      <alignment horizontal="center" wrapText="1"/>
    </xf>
    <xf numFmtId="2" fontId="0" fillId="0" borderId="44" xfId="0" applyNumberFormat="1" applyBorder="1" applyAlignment="1">
      <alignment horizontal="center" wrapText="1"/>
    </xf>
    <xf numFmtId="2" fontId="0" fillId="0" borderId="45" xfId="0" applyNumberFormat="1" applyBorder="1" applyAlignment="1">
      <alignment horizontal="center" wrapText="1"/>
    </xf>
    <xf numFmtId="2" fontId="0" fillId="0" borderId="27" xfId="0" applyNumberFormat="1" applyBorder="1" applyAlignment="1">
      <alignment horizontal="center" wrapText="1"/>
    </xf>
    <xf numFmtId="49" fontId="12" fillId="0" borderId="12" xfId="0" applyNumberFormat="1" applyFont="1" applyBorder="1" applyAlignment="1">
      <alignment horizontal="center" wrapText="1"/>
    </xf>
    <xf numFmtId="49" fontId="12" fillId="0" borderId="13" xfId="0" applyNumberFormat="1" applyFont="1" applyBorder="1" applyAlignment="1">
      <alignment horizontal="center" wrapText="1"/>
    </xf>
    <xf numFmtId="49" fontId="12" fillId="0" borderId="32" xfId="0" applyNumberFormat="1" applyFont="1" applyBorder="1" applyAlignment="1">
      <alignment horizontal="center" wrapText="1"/>
    </xf>
    <xf numFmtId="49" fontId="12" fillId="0" borderId="23" xfId="0" applyNumberFormat="1" applyFont="1" applyBorder="1" applyAlignment="1">
      <alignment horizontal="center"/>
    </xf>
    <xf numFmtId="49" fontId="12" fillId="0" borderId="24" xfId="0" applyNumberFormat="1" applyFont="1" applyBorder="1" applyAlignment="1">
      <alignment horizontal="center"/>
    </xf>
    <xf numFmtId="49" fontId="12" fillId="0" borderId="60" xfId="0" applyNumberFormat="1" applyFont="1" applyBorder="1" applyAlignment="1">
      <alignment horizontal="center"/>
    </xf>
    <xf numFmtId="4" fontId="0" fillId="2" borderId="44" xfId="0" applyNumberFormat="1" applyFill="1" applyBorder="1" applyAlignment="1">
      <alignment horizontal="center" wrapText="1"/>
    </xf>
    <xf numFmtId="4" fontId="0" fillId="2" borderId="45" xfId="0" applyNumberFormat="1" applyFill="1" applyBorder="1" applyAlignment="1">
      <alignment horizontal="center" wrapText="1"/>
    </xf>
    <xf numFmtId="4" fontId="0" fillId="2" borderId="27" xfId="0" applyNumberFormat="1" applyFill="1" applyBorder="1" applyAlignment="1">
      <alignment horizontal="center" wrapText="1"/>
    </xf>
    <xf numFmtId="4" fontId="10" fillId="2" borderId="44" xfId="0" applyNumberFormat="1" applyFont="1" applyFill="1" applyBorder="1" applyAlignment="1">
      <alignment horizontal="center" wrapText="1"/>
    </xf>
    <xf numFmtId="4" fontId="10" fillId="2" borderId="45" xfId="0" applyNumberFormat="1" applyFont="1" applyFill="1" applyBorder="1" applyAlignment="1">
      <alignment horizontal="center" wrapText="1"/>
    </xf>
    <xf numFmtId="4" fontId="10" fillId="2" borderId="27" xfId="0" applyNumberFormat="1" applyFont="1" applyFill="1" applyBorder="1" applyAlignment="1">
      <alignment horizontal="center" wrapText="1"/>
    </xf>
    <xf numFmtId="49" fontId="12" fillId="0" borderId="14" xfId="0" applyNumberFormat="1" applyFont="1" applyBorder="1" applyAlignment="1">
      <alignment horizontal="center" wrapText="1"/>
    </xf>
    <xf numFmtId="49" fontId="12" fillId="0" borderId="18" xfId="0" applyNumberFormat="1" applyFont="1" applyBorder="1" applyAlignment="1">
      <alignment horizontal="center" wrapText="1"/>
    </xf>
    <xf numFmtId="49" fontId="12" fillId="0" borderId="19" xfId="0" applyNumberFormat="1" applyFont="1" applyBorder="1" applyAlignment="1">
      <alignment horizontal="center" wrapText="1"/>
    </xf>
    <xf numFmtId="4" fontId="0" fillId="2" borderId="44" xfId="0" applyNumberFormat="1" applyFont="1" applyFill="1" applyBorder="1" applyAlignment="1">
      <alignment horizontal="center" wrapText="1"/>
    </xf>
    <xf numFmtId="4" fontId="0" fillId="2" borderId="45" xfId="0" applyNumberFormat="1" applyFont="1" applyFill="1" applyBorder="1" applyAlignment="1">
      <alignment horizontal="center" wrapText="1"/>
    </xf>
    <xf numFmtId="4" fontId="0" fillId="2" borderId="27" xfId="0" applyNumberFormat="1" applyFont="1" applyFill="1" applyBorder="1" applyAlignment="1">
      <alignment horizontal="center" wrapText="1"/>
    </xf>
    <xf numFmtId="4" fontId="0" fillId="2" borderId="61" xfId="0" applyNumberFormat="1" applyFill="1" applyBorder="1" applyAlignment="1">
      <alignment horizontal="center" wrapText="1"/>
    </xf>
    <xf numFmtId="4" fontId="0" fillId="2" borderId="43" xfId="0" applyNumberFormat="1" applyFill="1" applyBorder="1" applyAlignment="1">
      <alignment horizontal="center" wrapText="1"/>
    </xf>
    <xf numFmtId="4" fontId="0" fillId="2" borderId="33" xfId="0" applyNumberFormat="1" applyFill="1" applyBorder="1" applyAlignment="1">
      <alignment horizontal="center" wrapText="1"/>
    </xf>
    <xf numFmtId="4" fontId="0" fillId="2" borderId="30" xfId="0" applyNumberFormat="1" applyFill="1" applyBorder="1" applyAlignment="1">
      <alignment horizontal="center" wrapText="1"/>
    </xf>
    <xf numFmtId="49" fontId="12" fillId="0" borderId="20" xfId="0" applyNumberFormat="1" applyFont="1" applyBorder="1" applyAlignment="1">
      <alignment horizontal="center" wrapText="1"/>
    </xf>
    <xf numFmtId="49" fontId="12" fillId="0" borderId="21" xfId="0" applyNumberFormat="1" applyFont="1" applyBorder="1" applyAlignment="1">
      <alignment horizontal="center" wrapText="1"/>
    </xf>
    <xf numFmtId="49" fontId="12" fillId="0" borderId="58" xfId="0" applyNumberFormat="1" applyFont="1" applyBorder="1" applyAlignment="1">
      <alignment horizontal="center" wrapText="1"/>
    </xf>
    <xf numFmtId="49" fontId="12" fillId="0" borderId="22" xfId="0" applyNumberFormat="1" applyFont="1" applyBorder="1" applyAlignment="1">
      <alignment horizontal="center" wrapText="1"/>
    </xf>
    <xf numFmtId="49" fontId="12" fillId="0" borderId="59" xfId="0" applyNumberFormat="1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32" xfId="0" applyFont="1" applyBorder="1" applyAlignment="1">
      <alignment horizontal="center" wrapText="1"/>
    </xf>
    <xf numFmtId="49" fontId="12" fillId="0" borderId="10" xfId="0" applyNumberFormat="1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37" xfId="0" applyFont="1" applyBorder="1" applyAlignment="1">
      <alignment horizontal="center" wrapText="1"/>
    </xf>
    <xf numFmtId="2" fontId="0" fillId="0" borderId="44" xfId="0" applyNumberFormat="1" applyBorder="1" applyAlignment="1">
      <alignment horizontal="center" wrapText="1"/>
    </xf>
    <xf numFmtId="2" fontId="0" fillId="0" borderId="45" xfId="0" applyNumberFormat="1" applyBorder="1" applyAlignment="1">
      <alignment horizontal="center" wrapText="1"/>
    </xf>
    <xf numFmtId="2" fontId="0" fillId="0" borderId="27" xfId="0" applyNumberFormat="1" applyBorder="1" applyAlignment="1">
      <alignment horizontal="center" wrapText="1"/>
    </xf>
    <xf numFmtId="0" fontId="11" fillId="0" borderId="0" xfId="0" applyFont="1" applyAlignment="1">
      <alignment horizontal="center"/>
    </xf>
    <xf numFmtId="4" fontId="10" fillId="0" borderId="44" xfId="0" applyNumberFormat="1" applyFont="1" applyBorder="1" applyAlignment="1">
      <alignment horizontal="center" wrapText="1"/>
    </xf>
    <xf numFmtId="4" fontId="10" fillId="0" borderId="45" xfId="0" applyNumberFormat="1" applyFont="1" applyBorder="1" applyAlignment="1">
      <alignment horizontal="center" wrapText="1"/>
    </xf>
    <xf numFmtId="4" fontId="10" fillId="0" borderId="27" xfId="0" applyNumberFormat="1" applyFont="1" applyBorder="1" applyAlignment="1">
      <alignment horizontal="center" wrapText="1"/>
    </xf>
    <xf numFmtId="4" fontId="10" fillId="2" borderId="57" xfId="0" applyNumberFormat="1" applyFont="1" applyFill="1" applyBorder="1" applyAlignment="1">
      <alignment horizontal="center" wrapText="1"/>
    </xf>
    <xf numFmtId="4" fontId="10" fillId="2" borderId="55" xfId="0" applyNumberFormat="1" applyFont="1" applyFill="1" applyBorder="1" applyAlignment="1">
      <alignment horizontal="center" wrapText="1"/>
    </xf>
    <xf numFmtId="4" fontId="10" fillId="2" borderId="28" xfId="0" applyNumberFormat="1" applyFont="1" applyFill="1" applyBorder="1" applyAlignment="1">
      <alignment horizontal="center" wrapText="1"/>
    </xf>
    <xf numFmtId="4" fontId="10" fillId="0" borderId="57" xfId="0" applyNumberFormat="1" applyFont="1" applyBorder="1" applyAlignment="1">
      <alignment horizontal="center" wrapText="1"/>
    </xf>
    <xf numFmtId="4" fontId="10" fillId="0" borderId="55" xfId="0" applyNumberFormat="1" applyFont="1" applyBorder="1" applyAlignment="1">
      <alignment horizontal="center" wrapText="1"/>
    </xf>
    <xf numFmtId="4" fontId="10" fillId="0" borderId="28" xfId="0" applyNumberFormat="1" applyFont="1" applyBorder="1" applyAlignment="1">
      <alignment horizontal="center" wrapText="1"/>
    </xf>
    <xf numFmtId="0" fontId="22" fillId="0" borderId="0" xfId="0" applyFont="1" applyAlignment="1">
      <alignment horizontal="center"/>
    </xf>
    <xf numFmtId="4" fontId="21" fillId="0" borderId="44" xfId="0" applyNumberFormat="1" applyFont="1" applyBorder="1" applyAlignment="1">
      <alignment horizontal="center" wrapText="1"/>
    </xf>
    <xf numFmtId="4" fontId="21" fillId="0" borderId="45" xfId="0" applyNumberFormat="1" applyFont="1" applyBorder="1" applyAlignment="1">
      <alignment horizontal="center" wrapText="1"/>
    </xf>
    <xf numFmtId="4" fontId="21" fillId="0" borderId="27" xfId="0" applyNumberFormat="1" applyFont="1" applyBorder="1" applyAlignment="1">
      <alignment horizontal="center" wrapText="1"/>
    </xf>
    <xf numFmtId="2" fontId="0" fillId="0" borderId="43" xfId="0" applyNumberFormat="1" applyBorder="1" applyAlignment="1">
      <alignment horizontal="center" wrapText="1"/>
    </xf>
    <xf numFmtId="2" fontId="0" fillId="0" borderId="33" xfId="0" applyNumberFormat="1" applyBorder="1" applyAlignment="1">
      <alignment horizontal="center" wrapText="1"/>
    </xf>
    <xf numFmtId="2" fontId="0" fillId="0" borderId="30" xfId="0" applyNumberFormat="1" applyBorder="1" applyAlignment="1">
      <alignment horizontal="center" wrapText="1"/>
    </xf>
    <xf numFmtId="4" fontId="0" fillId="2" borderId="14" xfId="0" applyNumberFormat="1" applyFont="1" applyFill="1" applyBorder="1" applyAlignment="1">
      <alignment horizontal="center" wrapText="1"/>
    </xf>
    <xf numFmtId="4" fontId="0" fillId="2" borderId="18" xfId="0" applyNumberFormat="1" applyFont="1" applyFill="1" applyBorder="1" applyAlignment="1">
      <alignment horizontal="center" wrapText="1"/>
    </xf>
    <xf numFmtId="4" fontId="0" fillId="2" borderId="19" xfId="0" applyNumberFormat="1" applyFont="1" applyFill="1" applyBorder="1" applyAlignment="1">
      <alignment horizontal="center" wrapText="1"/>
    </xf>
    <xf numFmtId="4" fontId="0" fillId="0" borderId="14" xfId="0" applyNumberFormat="1" applyFont="1" applyBorder="1" applyAlignment="1">
      <alignment horizontal="center" wrapText="1"/>
    </xf>
    <xf numFmtId="4" fontId="0" fillId="0" borderId="18" xfId="0" applyNumberFormat="1" applyFont="1" applyBorder="1" applyAlignment="1">
      <alignment horizontal="center" wrapText="1"/>
    </xf>
    <xf numFmtId="4" fontId="0" fillId="0" borderId="19" xfId="0" applyNumberFormat="1" applyFont="1" applyBorder="1" applyAlignment="1">
      <alignment horizontal="center" wrapText="1"/>
    </xf>
    <xf numFmtId="4" fontId="10" fillId="0" borderId="43" xfId="0" applyNumberFormat="1" applyFont="1" applyBorder="1" applyAlignment="1">
      <alignment horizontal="center" wrapText="1"/>
    </xf>
    <xf numFmtId="4" fontId="10" fillId="0" borderId="33" xfId="0" applyNumberFormat="1" applyFont="1" applyBorder="1" applyAlignment="1">
      <alignment horizontal="center" wrapText="1"/>
    </xf>
    <xf numFmtId="4" fontId="10" fillId="0" borderId="30" xfId="0" applyNumberFormat="1" applyFont="1" applyBorder="1" applyAlignment="1">
      <alignment horizontal="center" wrapText="1"/>
    </xf>
    <xf numFmtId="4" fontId="10" fillId="2" borderId="43" xfId="0" applyNumberFormat="1" applyFont="1" applyFill="1" applyBorder="1" applyAlignment="1">
      <alignment horizontal="center" wrapText="1"/>
    </xf>
    <xf numFmtId="4" fontId="10" fillId="2" borderId="33" xfId="0" applyNumberFormat="1" applyFont="1" applyFill="1" applyBorder="1" applyAlignment="1">
      <alignment horizontal="center" wrapText="1"/>
    </xf>
    <xf numFmtId="4" fontId="10" fillId="2" borderId="30" xfId="0" applyNumberFormat="1" applyFont="1" applyFill="1" applyBorder="1" applyAlignment="1">
      <alignment horizontal="center" wrapText="1"/>
    </xf>
    <xf numFmtId="2" fontId="0" fillId="0" borderId="57" xfId="0" applyNumberFormat="1" applyBorder="1" applyAlignment="1">
      <alignment horizontal="center" wrapText="1"/>
    </xf>
    <xf numFmtId="2" fontId="0" fillId="0" borderId="55" xfId="0" applyNumberFormat="1" applyBorder="1" applyAlignment="1">
      <alignment horizontal="center" wrapText="1"/>
    </xf>
    <xf numFmtId="2" fontId="0" fillId="0" borderId="28" xfId="0" applyNumberFormat="1" applyBorder="1" applyAlignment="1">
      <alignment horizontal="center" wrapText="1"/>
    </xf>
    <xf numFmtId="4" fontId="0" fillId="2" borderId="57" xfId="0" applyNumberFormat="1" applyFill="1" applyBorder="1" applyAlignment="1">
      <alignment horizontal="center" wrapText="1"/>
    </xf>
    <xf numFmtId="4" fontId="0" fillId="2" borderId="55" xfId="0" applyNumberFormat="1" applyFill="1" applyBorder="1" applyAlignment="1">
      <alignment horizontal="center" wrapText="1"/>
    </xf>
    <xf numFmtId="4" fontId="0" fillId="2" borderId="28" xfId="0" applyNumberFormat="1" applyFill="1" applyBorder="1" applyAlignment="1">
      <alignment horizontal="center" wrapText="1"/>
    </xf>
    <xf numFmtId="4" fontId="10" fillId="2" borderId="14" xfId="0" applyNumberFormat="1" applyFont="1" applyFill="1" applyBorder="1" applyAlignment="1">
      <alignment horizontal="center" wrapText="1"/>
    </xf>
    <xf numFmtId="4" fontId="10" fillId="2" borderId="18" xfId="0" applyNumberFormat="1" applyFont="1" applyFill="1" applyBorder="1" applyAlignment="1">
      <alignment horizontal="center" wrapText="1"/>
    </xf>
    <xf numFmtId="4" fontId="10" fillId="2" borderId="19" xfId="0" applyNumberFormat="1" applyFont="1" applyFill="1" applyBorder="1" applyAlignment="1">
      <alignment horizontal="center" wrapText="1"/>
    </xf>
    <xf numFmtId="0" fontId="11" fillId="2" borderId="0" xfId="0" applyFont="1" applyFill="1" applyAlignment="1">
      <alignment horizontal="center" wrapText="1"/>
    </xf>
    <xf numFmtId="0" fontId="0" fillId="0" borderId="0" xfId="0" applyBorder="1" applyAlignment="1">
      <alignment horizontal="right"/>
    </xf>
    <xf numFmtId="0" fontId="11" fillId="0" borderId="16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56" xfId="0" applyFont="1" applyBorder="1" applyAlignment="1">
      <alignment horizontal="center" wrapText="1"/>
    </xf>
    <xf numFmtId="0" fontId="11" fillId="0" borderId="41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1" fillId="0" borderId="42" xfId="0" applyFont="1" applyBorder="1" applyAlignment="1">
      <alignment horizontal="center" wrapText="1"/>
    </xf>
    <xf numFmtId="0" fontId="11" fillId="0" borderId="49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4" fontId="11" fillId="0" borderId="15" xfId="0" applyNumberFormat="1" applyFont="1" applyBorder="1" applyAlignment="1">
      <alignment horizontal="center" wrapText="1"/>
    </xf>
    <xf numFmtId="4" fontId="11" fillId="0" borderId="0" xfId="0" applyNumberFormat="1" applyFont="1" applyBorder="1" applyAlignment="1">
      <alignment horizontal="center" wrapText="1"/>
    </xf>
    <xf numFmtId="4" fontId="11" fillId="0" borderId="7" xfId="0" applyNumberFormat="1" applyFont="1" applyBorder="1" applyAlignment="1">
      <alignment horizontal="center" wrapText="1"/>
    </xf>
    <xf numFmtId="4" fontId="11" fillId="0" borderId="10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6" xfId="0" applyNumberFormat="1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0" fontId="0" fillId="0" borderId="0" xfId="0" applyBorder="1" applyAlignment="1">
      <alignment horizontal="left" wrapText="1" indent="1"/>
    </xf>
    <xf numFmtId="0" fontId="11" fillId="2" borderId="8" xfId="0" applyFont="1" applyFill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11" fillId="0" borderId="8" xfId="0" applyFont="1" applyBorder="1" applyAlignment="1">
      <alignment horizontal="center" wrapText="1"/>
    </xf>
    <xf numFmtId="0" fontId="11" fillId="0" borderId="44" xfId="0" applyFont="1" applyBorder="1" applyAlignment="1">
      <alignment horizontal="center" wrapText="1"/>
    </xf>
    <xf numFmtId="0" fontId="11" fillId="0" borderId="45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50" xfId="0" applyFont="1" applyBorder="1" applyAlignment="1">
      <alignment horizontal="center" wrapText="1"/>
    </xf>
    <xf numFmtId="0" fontId="11" fillId="0" borderId="39" xfId="0" applyFont="1" applyBorder="1" applyAlignment="1">
      <alignment horizontal="center" wrapText="1"/>
    </xf>
    <xf numFmtId="0" fontId="11" fillId="0" borderId="51" xfId="0" applyFont="1" applyBorder="1" applyAlignment="1">
      <alignment horizontal="center" wrapText="1"/>
    </xf>
    <xf numFmtId="0" fontId="11" fillId="0" borderId="52" xfId="0" applyFont="1" applyBorder="1" applyAlignment="1">
      <alignment horizontal="center" wrapText="1"/>
    </xf>
    <xf numFmtId="0" fontId="11" fillId="0" borderId="53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54" xfId="0" applyFont="1" applyBorder="1" applyAlignment="1">
      <alignment horizontal="center" wrapText="1"/>
    </xf>
    <xf numFmtId="0" fontId="11" fillId="0" borderId="55" xfId="0" applyFont="1" applyBorder="1" applyAlignment="1">
      <alignment horizontal="center" wrapText="1"/>
    </xf>
    <xf numFmtId="4" fontId="11" fillId="0" borderId="16" xfId="0" applyNumberFormat="1" applyFont="1" applyBorder="1" applyAlignment="1">
      <alignment horizontal="center" wrapText="1"/>
    </xf>
    <xf numFmtId="4" fontId="0" fillId="0" borderId="2" xfId="0" applyNumberFormat="1" applyBorder="1" applyAlignment="1">
      <alignment wrapText="1"/>
    </xf>
    <xf numFmtId="0" fontId="0" fillId="2" borderId="0" xfId="0" applyFill="1" applyAlignment="1">
      <alignment horizontal="center" wrapText="1"/>
    </xf>
    <xf numFmtId="49" fontId="10" fillId="0" borderId="13" xfId="0" applyNumberFormat="1" applyFont="1" applyBorder="1" applyAlignment="1">
      <alignment horizontal="center"/>
    </xf>
    <xf numFmtId="4" fontId="11" fillId="0" borderId="46" xfId="0" applyNumberFormat="1" applyFont="1" applyBorder="1" applyAlignment="1">
      <alignment horizontal="center" wrapText="1"/>
    </xf>
    <xf numFmtId="4" fontId="11" fillId="0" borderId="47" xfId="0" applyNumberFormat="1" applyFont="1" applyBorder="1" applyAlignment="1">
      <alignment horizontal="center" wrapText="1"/>
    </xf>
    <xf numFmtId="4" fontId="11" fillId="0" borderId="48" xfId="0" applyNumberFormat="1" applyFont="1" applyBorder="1" applyAlignment="1">
      <alignment horizontal="center" wrapText="1"/>
    </xf>
    <xf numFmtId="0" fontId="11" fillId="0" borderId="46" xfId="0" applyFont="1" applyBorder="1" applyAlignment="1">
      <alignment horizontal="center" wrapText="1"/>
    </xf>
    <xf numFmtId="0" fontId="11" fillId="0" borderId="47" xfId="0" applyFont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9" fillId="2" borderId="0" xfId="1" applyFill="1" applyBorder="1" applyAlignment="1" applyProtection="1">
      <alignment horizontal="center" wrapText="1"/>
    </xf>
    <xf numFmtId="0" fontId="9" fillId="2" borderId="17" xfId="1" applyFill="1" applyBorder="1" applyAlignment="1" applyProtection="1">
      <alignment horizontal="center" wrapText="1"/>
    </xf>
    <xf numFmtId="0" fontId="11" fillId="0" borderId="43" xfId="0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vertical="top" wrapText="1"/>
    </xf>
    <xf numFmtId="0" fontId="11" fillId="0" borderId="30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51" xfId="0" applyFont="1" applyBorder="1" applyAlignment="1">
      <alignment horizontal="center" vertical="top" wrapText="1"/>
    </xf>
    <xf numFmtId="0" fontId="11" fillId="0" borderId="52" xfId="0" applyFont="1" applyBorder="1" applyAlignment="1">
      <alignment horizontal="center" vertical="top" wrapText="1"/>
    </xf>
    <xf numFmtId="0" fontId="11" fillId="0" borderId="53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0" fillId="0" borderId="2" xfId="0" applyBorder="1" applyAlignment="1">
      <alignment vertical="top"/>
    </xf>
    <xf numFmtId="0" fontId="0" fillId="0" borderId="9" xfId="0" applyBorder="1" applyAlignment="1">
      <alignment vertical="top"/>
    </xf>
    <xf numFmtId="0" fontId="12" fillId="0" borderId="0" xfId="0" applyFont="1" applyBorder="1" applyAlignment="1">
      <alignment horizontal="right" wrapText="1" indent="1"/>
    </xf>
    <xf numFmtId="0" fontId="12" fillId="0" borderId="30" xfId="0" applyFont="1" applyBorder="1" applyAlignment="1">
      <alignment horizontal="right" wrapText="1" indent="1"/>
    </xf>
    <xf numFmtId="0" fontId="0" fillId="0" borderId="25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11" fillId="0" borderId="42" xfId="0" applyFont="1" applyBorder="1" applyAlignment="1">
      <alignment horizontal="center" vertical="top" wrapText="1"/>
    </xf>
    <xf numFmtId="0" fontId="11" fillId="0" borderId="49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5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62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0" fontId="11" fillId="0" borderId="48" xfId="0" applyFont="1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0" fillId="0" borderId="1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1" fillId="0" borderId="57" xfId="0" applyFont="1" applyBorder="1" applyAlignment="1">
      <alignment horizontal="center" vertical="top" wrapText="1"/>
    </xf>
    <xf numFmtId="0" fontId="11" fillId="0" borderId="55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0" fillId="0" borderId="62" xfId="0" applyBorder="1" applyAlignment="1">
      <alignment horizontal="left" vertical="top" wrapText="1"/>
    </xf>
    <xf numFmtId="0" fontId="23" fillId="0" borderId="0" xfId="0" applyFont="1" applyAlignment="1">
      <alignment horizontal="center"/>
    </xf>
    <xf numFmtId="0" fontId="11" fillId="0" borderId="70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center" vertical="top" wrapText="1"/>
    </xf>
    <xf numFmtId="0" fontId="12" fillId="0" borderId="69" xfId="0" applyFont="1" applyBorder="1" applyAlignment="1">
      <alignment horizontal="right" vertical="top" wrapText="1"/>
    </xf>
    <xf numFmtId="0" fontId="12" fillId="0" borderId="65" xfId="0" applyFont="1" applyBorder="1" applyAlignment="1">
      <alignment horizontal="right" vertical="top" wrapText="1"/>
    </xf>
    <xf numFmtId="0" fontId="0" fillId="0" borderId="41" xfId="0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11" fillId="0" borderId="41" xfId="0" applyFont="1" applyBorder="1" applyAlignment="1">
      <alignment horizontal="center" vertical="top" wrapText="1"/>
    </xf>
    <xf numFmtId="0" fontId="11" fillId="0" borderId="47" xfId="0" applyFont="1" applyBorder="1" applyAlignment="1">
      <alignment horizontal="center" vertical="top" wrapText="1"/>
    </xf>
    <xf numFmtId="0" fontId="11" fillId="0" borderId="48" xfId="0" applyFont="1" applyBorder="1" applyAlignment="1">
      <alignment horizontal="center" vertical="top" wrapText="1"/>
    </xf>
    <xf numFmtId="0" fontId="11" fillId="0" borderId="46" xfId="0" applyFont="1" applyBorder="1" applyAlignment="1">
      <alignment horizontal="center" vertical="top" wrapText="1"/>
    </xf>
    <xf numFmtId="0" fontId="11" fillId="0" borderId="67" xfId="0" applyFont="1" applyBorder="1" applyAlignment="1">
      <alignment horizontal="center" vertical="top" wrapText="1"/>
    </xf>
    <xf numFmtId="0" fontId="0" fillId="0" borderId="44" xfId="0" applyBorder="1" applyAlignment="1">
      <alignment horizontal="center" vertical="top" wrapText="1"/>
    </xf>
    <xf numFmtId="0" fontId="0" fillId="0" borderId="45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68" xfId="0" applyBorder="1" applyAlignment="1">
      <alignment horizontal="center" vertical="top" wrapText="1"/>
    </xf>
    <xf numFmtId="0" fontId="11" fillId="0" borderId="63" xfId="0" applyFont="1" applyBorder="1" applyAlignment="1">
      <alignment horizontal="center" vertical="top" wrapText="1"/>
    </xf>
    <xf numFmtId="0" fontId="11" fillId="0" borderId="64" xfId="0" applyFont="1" applyBorder="1" applyAlignment="1">
      <alignment horizontal="center" vertical="top" wrapText="1"/>
    </xf>
    <xf numFmtId="0" fontId="11" fillId="0" borderId="65" xfId="0" applyFont="1" applyBorder="1" applyAlignment="1">
      <alignment horizontal="center" vertical="top" wrapText="1"/>
    </xf>
    <xf numFmtId="0" fontId="11" fillId="0" borderId="57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11" fillId="0" borderId="66" xfId="0" applyFont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0" fontId="18" fillId="0" borderId="8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/>
    </xf>
    <xf numFmtId="0" fontId="11" fillId="0" borderId="26" xfId="0" applyFont="1" applyBorder="1" applyAlignment="1">
      <alignment horizontal="center" wrapText="1"/>
    </xf>
    <xf numFmtId="0" fontId="11" fillId="0" borderId="0" xfId="0" applyFont="1" applyBorder="1" applyAlignment="1">
      <alignment horizontal="left" wrapText="1" indent="1"/>
    </xf>
    <xf numFmtId="0" fontId="11" fillId="0" borderId="0" xfId="0" applyFont="1" applyBorder="1" applyAlignment="1">
      <alignment horizontal="right"/>
    </xf>
    <xf numFmtId="0" fontId="3" fillId="0" borderId="8" xfId="0" applyFont="1" applyBorder="1" applyAlignment="1">
      <alignment horizontal="left" vertical="top"/>
    </xf>
    <xf numFmtId="0" fontId="8" fillId="0" borderId="8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22" fillId="0" borderId="0" xfId="0" applyFont="1" applyBorder="1" applyAlignment="1">
      <alignment horizontal="right" wrapText="1"/>
    </xf>
    <xf numFmtId="0" fontId="13" fillId="0" borderId="0" xfId="0" applyFont="1" applyAlignment="1">
      <alignment horizontal="center" wrapText="1"/>
    </xf>
    <xf numFmtId="0" fontId="14" fillId="0" borderId="0" xfId="1" applyFont="1" applyBorder="1" applyAlignment="1" applyProtection="1">
      <alignment horizontal="center" wrapText="1"/>
    </xf>
    <xf numFmtId="0" fontId="14" fillId="0" borderId="26" xfId="1" applyFont="1" applyBorder="1" applyAlignment="1" applyProtection="1">
      <alignment horizontal="center" wrapText="1"/>
    </xf>
    <xf numFmtId="0" fontId="17" fillId="0" borderId="0" xfId="0" applyFont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17" fillId="0" borderId="0" xfId="0" applyFont="1" applyAlignment="1"/>
    <xf numFmtId="0" fontId="0" fillId="0" borderId="0" xfId="0" applyAlignment="1">
      <alignment wrapText="1"/>
    </xf>
    <xf numFmtId="0" fontId="20" fillId="0" borderId="8" xfId="0" applyFont="1" applyBorder="1" applyAlignment="1">
      <alignment horizontal="center" vertical="top" wrapText="1"/>
    </xf>
    <xf numFmtId="0" fontId="9" fillId="0" borderId="0" xfId="1" applyBorder="1" applyAlignment="1" applyProtection="1">
      <alignment horizontal="center" wrapText="1"/>
    </xf>
    <xf numFmtId="0" fontId="9" fillId="0" borderId="26" xfId="1" applyBorder="1" applyAlignment="1" applyProtection="1">
      <alignment horizontal="center" wrapText="1"/>
    </xf>
    <xf numFmtId="0" fontId="11" fillId="0" borderId="56" xfId="0" applyFont="1" applyBorder="1" applyAlignment="1">
      <alignment horizontal="center" vertical="top" wrapText="1"/>
    </xf>
    <xf numFmtId="0" fontId="11" fillId="0" borderId="40" xfId="0" applyFont="1" applyBorder="1" applyAlignment="1">
      <alignment horizontal="center" vertical="top" wrapText="1"/>
    </xf>
    <xf numFmtId="0" fontId="11" fillId="0" borderId="72" xfId="0" applyFont="1" applyBorder="1" applyAlignment="1">
      <alignment horizontal="center" wrapText="1"/>
    </xf>
    <xf numFmtId="0" fontId="11" fillId="0" borderId="32" xfId="0" applyFont="1" applyBorder="1" applyAlignment="1">
      <alignment horizontal="center" wrapText="1"/>
    </xf>
    <xf numFmtId="0" fontId="11" fillId="0" borderId="71" xfId="0" applyFont="1" applyBorder="1" applyAlignment="1">
      <alignment horizontal="center" vertical="top" wrapText="1"/>
    </xf>
    <xf numFmtId="0" fontId="13" fillId="0" borderId="0" xfId="0" applyFont="1" applyAlignment="1">
      <alignment horizontal="left" wrapText="1"/>
    </xf>
    <xf numFmtId="0" fontId="11" fillId="0" borderId="54" xfId="0" applyFont="1" applyBorder="1" applyAlignment="1">
      <alignment horizontal="center" vertical="top" wrapText="1"/>
    </xf>
    <xf numFmtId="0" fontId="11" fillId="0" borderId="73" xfId="0" applyFont="1" applyBorder="1" applyAlignment="1">
      <alignment horizontal="center" vertical="top" wrapText="1"/>
    </xf>
    <xf numFmtId="0" fontId="11" fillId="0" borderId="74" xfId="0" applyFont="1" applyBorder="1" applyAlignment="1">
      <alignment horizontal="center" vertical="top" wrapText="1"/>
    </xf>
    <xf numFmtId="0" fontId="0" fillId="0" borderId="0" xfId="0" applyAlignment="1">
      <alignment horizontal="left" wrapText="1" indent="1"/>
    </xf>
    <xf numFmtId="0" fontId="12" fillId="0" borderId="33" xfId="0" applyFont="1" applyBorder="1" applyAlignment="1">
      <alignment horizontal="right" wrapText="1" indent="1"/>
    </xf>
    <xf numFmtId="0" fontId="9" fillId="0" borderId="0" xfId="1" applyAlignment="1" applyProtection="1">
      <alignment horizontal="center" wrapText="1"/>
    </xf>
    <xf numFmtId="0" fontId="0" fillId="0" borderId="57" xfId="0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ip.gosfinansy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vip.gosfinansy.ru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vip.gosfinansy.ru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vip.gosfinansy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topLeftCell="A73" zoomScale="120" zoomScaleNormal="120" workbookViewId="0">
      <selection activeCell="F95" sqref="F95:H95"/>
    </sheetView>
  </sheetViews>
  <sheetFormatPr defaultRowHeight="15" x14ac:dyDescent="0.25"/>
  <cols>
    <col min="1" max="1" width="11.28515625" customWidth="1"/>
    <col min="2" max="2" width="12.28515625" customWidth="1"/>
    <col min="3" max="4" width="12.7109375" customWidth="1"/>
    <col min="5" max="5" width="11.85546875" customWidth="1"/>
    <col min="6" max="6" width="9.140625" style="123"/>
    <col min="7" max="7" width="13.28515625" style="123" bestFit="1" customWidth="1"/>
    <col min="8" max="8" width="9.140625" style="123"/>
    <col min="10" max="10" width="14.28515625" customWidth="1"/>
    <col min="11" max="11" width="13.42578125" customWidth="1"/>
    <col min="12" max="12" width="14.140625" customWidth="1"/>
    <col min="13" max="13" width="11.140625" customWidth="1"/>
    <col min="14" max="14" width="11.7109375" customWidth="1"/>
  </cols>
  <sheetData>
    <row r="1" spans="1:14" ht="15" customHeight="1" x14ac:dyDescent="0.25">
      <c r="A1" s="1"/>
      <c r="B1" s="269" t="s">
        <v>133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</row>
    <row r="2" spans="1:14" x14ac:dyDescent="0.25">
      <c r="A2" s="1"/>
      <c r="B2" s="269" t="s">
        <v>77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1:14" ht="15" customHeight="1" x14ac:dyDescent="0.25">
      <c r="A3" s="55"/>
      <c r="B3" s="269" t="s">
        <v>52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</row>
    <row r="4" spans="1:14" x14ac:dyDescent="0.25">
      <c r="A4" s="1"/>
      <c r="B4" s="269" t="s">
        <v>78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</row>
    <row r="5" spans="1:14" ht="15" customHeight="1" x14ac:dyDescent="0.25">
      <c r="A5" s="1"/>
      <c r="B5" s="269" t="s">
        <v>58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</row>
    <row r="6" spans="1:14" x14ac:dyDescent="0.25">
      <c r="A6" s="1"/>
      <c r="B6" s="270"/>
      <c r="C6" s="270"/>
      <c r="D6" s="270"/>
      <c r="E6" s="270"/>
      <c r="F6" s="270"/>
      <c r="G6" s="270"/>
      <c r="H6" s="270"/>
      <c r="I6" s="270"/>
      <c r="J6" s="270"/>
      <c r="K6" s="247" t="s">
        <v>57</v>
      </c>
      <c r="L6" s="247"/>
      <c r="M6" s="247"/>
      <c r="N6" s="247"/>
    </row>
    <row r="7" spans="1:14" x14ac:dyDescent="0.25">
      <c r="A7" s="1"/>
      <c r="B7" s="270"/>
      <c r="C7" s="270"/>
      <c r="D7" s="270"/>
      <c r="E7" s="270"/>
      <c r="F7" s="122"/>
      <c r="G7" s="270"/>
      <c r="H7" s="270"/>
      <c r="I7" s="270"/>
      <c r="J7" s="270"/>
      <c r="K7" s="18"/>
      <c r="L7" s="18"/>
      <c r="M7" s="18"/>
      <c r="N7" s="18"/>
    </row>
    <row r="8" spans="1:14" s="129" customFormat="1" ht="17.45" customHeight="1" x14ac:dyDescent="0.25">
      <c r="A8" s="246" t="s">
        <v>197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</row>
    <row r="9" spans="1:14" s="129" customFormat="1" x14ac:dyDescent="0.25">
      <c r="A9" s="130"/>
      <c r="B9" s="130"/>
      <c r="C9" s="289" t="s">
        <v>205</v>
      </c>
      <c r="D9" s="289"/>
      <c r="E9" s="289"/>
      <c r="F9" s="289"/>
      <c r="G9" s="289"/>
      <c r="H9" s="289"/>
      <c r="I9" s="289"/>
      <c r="J9" s="289"/>
      <c r="K9" s="289"/>
    </row>
    <row r="10" spans="1:14" s="129" customFormat="1" x14ac:dyDescent="0.25">
      <c r="A10" s="131"/>
      <c r="B10" s="131"/>
      <c r="C10" s="131"/>
      <c r="D10" s="132"/>
      <c r="F10" s="133"/>
      <c r="G10" s="133"/>
      <c r="H10" s="133"/>
      <c r="J10" s="130"/>
      <c r="K10" s="130"/>
      <c r="L10" s="131"/>
      <c r="M10" s="271" t="s">
        <v>1</v>
      </c>
      <c r="N10" s="271"/>
    </row>
    <row r="11" spans="1:14" s="129" customFormat="1" x14ac:dyDescent="0.25">
      <c r="A11" s="131"/>
      <c r="B11" s="131"/>
      <c r="C11" s="134"/>
      <c r="D11" s="132"/>
      <c r="F11" s="133"/>
      <c r="G11" s="133"/>
      <c r="H11" s="133"/>
      <c r="J11" s="130"/>
      <c r="K11" s="298" t="s">
        <v>2</v>
      </c>
      <c r="L11" s="299"/>
      <c r="M11" s="271">
        <v>501012</v>
      </c>
      <c r="N11" s="271"/>
    </row>
    <row r="12" spans="1:14" s="129" customFormat="1" ht="15" customHeight="1" x14ac:dyDescent="0.25">
      <c r="A12" s="246" t="s">
        <v>204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135" t="s">
        <v>4</v>
      </c>
      <c r="M12" s="296"/>
      <c r="N12" s="296"/>
    </row>
    <row r="13" spans="1:14" ht="26.25" customHeight="1" x14ac:dyDescent="0.25">
      <c r="A13" s="272" t="s">
        <v>5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17" t="s">
        <v>6</v>
      </c>
      <c r="M13" s="297"/>
      <c r="N13" s="297"/>
    </row>
    <row r="14" spans="1:14" ht="25.5" customHeight="1" x14ac:dyDescent="0.25">
      <c r="A14" s="272" t="s">
        <v>134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17" t="s">
        <v>6</v>
      </c>
      <c r="M14" s="297"/>
      <c r="N14" s="297"/>
    </row>
    <row r="15" spans="1:14" ht="14.25" customHeight="1" x14ac:dyDescent="0.25">
      <c r="A15" s="272" t="s">
        <v>8</v>
      </c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17" t="s">
        <v>9</v>
      </c>
      <c r="M15" s="297"/>
      <c r="N15" s="297"/>
    </row>
    <row r="16" spans="1:14" ht="14.25" customHeight="1" x14ac:dyDescent="0.25">
      <c r="A16" s="272" t="s">
        <v>93</v>
      </c>
      <c r="B16" s="272"/>
      <c r="C16" s="272"/>
      <c r="D16" s="272"/>
      <c r="E16" s="272"/>
      <c r="F16" s="272"/>
      <c r="G16" s="272"/>
      <c r="H16" s="272"/>
      <c r="I16" s="272"/>
      <c r="J16" s="272"/>
      <c r="K16" s="272"/>
      <c r="L16" s="17" t="s">
        <v>11</v>
      </c>
      <c r="M16" s="297"/>
      <c r="N16" s="297"/>
    </row>
    <row r="17" spans="1:14" ht="14.25" customHeight="1" x14ac:dyDescent="0.25">
      <c r="A17" s="272" t="s">
        <v>12</v>
      </c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17" t="s">
        <v>13</v>
      </c>
      <c r="M17" s="273">
        <v>383</v>
      </c>
      <c r="N17" s="273"/>
    </row>
    <row r="18" spans="1:14" x14ac:dyDescent="0.25">
      <c r="A18" s="208" t="s">
        <v>14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</row>
    <row r="19" spans="1:14" ht="15.75" thickBot="1" x14ac:dyDescent="0.3">
      <c r="A19" s="1"/>
      <c r="B19" s="1"/>
      <c r="C19" s="1"/>
      <c r="D19" s="1"/>
      <c r="E19" s="1"/>
      <c r="F19" s="124"/>
      <c r="G19" s="124"/>
      <c r="H19" s="124"/>
      <c r="I19" s="1"/>
      <c r="J19" s="1"/>
      <c r="K19" s="1"/>
      <c r="L19" s="1"/>
      <c r="M19" s="1"/>
      <c r="N19" s="1"/>
    </row>
    <row r="20" spans="1:14" ht="15.75" customHeight="1" thickBot="1" x14ac:dyDescent="0.3">
      <c r="A20" s="248" t="s">
        <v>15</v>
      </c>
      <c r="B20" s="249"/>
      <c r="C20" s="249"/>
      <c r="D20" s="250"/>
      <c r="E20" s="277" t="s">
        <v>50</v>
      </c>
      <c r="F20" s="282" t="s">
        <v>17</v>
      </c>
      <c r="G20" s="283"/>
      <c r="H20" s="283"/>
      <c r="I20" s="283"/>
      <c r="J20" s="283"/>
      <c r="K20" s="283"/>
      <c r="L20" s="283"/>
      <c r="M20" s="283"/>
      <c r="N20" s="284"/>
    </row>
    <row r="21" spans="1:14" ht="13.15" customHeight="1" x14ac:dyDescent="0.25">
      <c r="A21" s="263" t="s">
        <v>18</v>
      </c>
      <c r="B21" s="264"/>
      <c r="C21" s="264"/>
      <c r="D21" s="265"/>
      <c r="E21" s="265"/>
      <c r="F21" s="287" t="s">
        <v>196</v>
      </c>
      <c r="G21" s="288"/>
      <c r="H21" s="288"/>
      <c r="I21" s="248" t="s">
        <v>200</v>
      </c>
      <c r="J21" s="249"/>
      <c r="K21" s="249"/>
      <c r="L21" s="248" t="s">
        <v>201</v>
      </c>
      <c r="M21" s="249"/>
      <c r="N21" s="250"/>
    </row>
    <row r="22" spans="1:14" ht="4.9000000000000004" customHeight="1" x14ac:dyDescent="0.25">
      <c r="A22" s="263"/>
      <c r="B22" s="264"/>
      <c r="C22" s="264"/>
      <c r="D22" s="265"/>
      <c r="E22" s="265"/>
      <c r="F22" s="257" t="s">
        <v>20</v>
      </c>
      <c r="G22" s="258"/>
      <c r="H22" s="259"/>
      <c r="I22" s="263" t="s">
        <v>21</v>
      </c>
      <c r="J22" s="264"/>
      <c r="K22" s="265"/>
      <c r="L22" s="263" t="s">
        <v>22</v>
      </c>
      <c r="M22" s="264"/>
      <c r="N22" s="265"/>
    </row>
    <row r="23" spans="1:14" ht="3" customHeight="1" thickBot="1" x14ac:dyDescent="0.3">
      <c r="A23" s="285"/>
      <c r="B23" s="286"/>
      <c r="C23" s="286"/>
      <c r="D23" s="278"/>
      <c r="E23" s="265"/>
      <c r="F23" s="257"/>
      <c r="G23" s="258"/>
      <c r="H23" s="259"/>
      <c r="I23" s="263"/>
      <c r="J23" s="264"/>
      <c r="K23" s="265"/>
      <c r="L23" s="263"/>
      <c r="M23" s="264"/>
      <c r="N23" s="265"/>
    </row>
    <row r="24" spans="1:14" ht="10.15" customHeight="1" x14ac:dyDescent="0.25">
      <c r="A24" s="251" t="s">
        <v>23</v>
      </c>
      <c r="B24" s="254" t="s">
        <v>48</v>
      </c>
      <c r="C24" s="254" t="s">
        <v>25</v>
      </c>
      <c r="D24" s="279" t="s">
        <v>49</v>
      </c>
      <c r="E24" s="265"/>
      <c r="F24" s="257"/>
      <c r="G24" s="258"/>
      <c r="H24" s="259"/>
      <c r="I24" s="263"/>
      <c r="J24" s="264"/>
      <c r="K24" s="265"/>
      <c r="L24" s="263"/>
      <c r="M24" s="264"/>
      <c r="N24" s="265"/>
    </row>
    <row r="25" spans="1:14" ht="8.25" customHeight="1" thickBot="1" x14ac:dyDescent="0.3">
      <c r="A25" s="252"/>
      <c r="B25" s="255"/>
      <c r="C25" s="255"/>
      <c r="D25" s="280"/>
      <c r="E25" s="265"/>
      <c r="F25" s="257"/>
      <c r="G25" s="258"/>
      <c r="H25" s="259"/>
      <c r="I25" s="263"/>
      <c r="J25" s="264"/>
      <c r="K25" s="265"/>
      <c r="L25" s="263"/>
      <c r="M25" s="264"/>
      <c r="N25" s="265"/>
    </row>
    <row r="26" spans="1:14" hidden="1" x14ac:dyDescent="0.25">
      <c r="A26" s="252"/>
      <c r="B26" s="255"/>
      <c r="C26" s="255"/>
      <c r="D26" s="280"/>
      <c r="E26" s="265"/>
      <c r="F26" s="257"/>
      <c r="G26" s="258"/>
      <c r="H26" s="259"/>
      <c r="I26" s="263"/>
      <c r="J26" s="264"/>
      <c r="K26" s="265"/>
      <c r="L26" s="263"/>
      <c r="M26" s="264"/>
      <c r="N26" s="265"/>
    </row>
    <row r="27" spans="1:14" ht="4.5" hidden="1" customHeight="1" thickBot="1" x14ac:dyDescent="0.3">
      <c r="A27" s="253"/>
      <c r="B27" s="256"/>
      <c r="C27" s="256"/>
      <c r="D27" s="281"/>
      <c r="E27" s="278"/>
      <c r="F27" s="260"/>
      <c r="G27" s="261"/>
      <c r="H27" s="262"/>
      <c r="I27" s="266"/>
      <c r="J27" s="267"/>
      <c r="K27" s="268"/>
      <c r="L27" s="266"/>
      <c r="M27" s="267"/>
      <c r="N27" s="268"/>
    </row>
    <row r="28" spans="1:14" ht="20.25" customHeight="1" thickBot="1" x14ac:dyDescent="0.3">
      <c r="A28" s="38">
        <v>1</v>
      </c>
      <c r="B28" s="28">
        <v>2</v>
      </c>
      <c r="C28" s="28">
        <v>3</v>
      </c>
      <c r="D28" s="54">
        <v>4</v>
      </c>
      <c r="E28" s="7">
        <v>5</v>
      </c>
      <c r="F28" s="291">
        <v>6</v>
      </c>
      <c r="G28" s="292"/>
      <c r="H28" s="293"/>
      <c r="I28" s="294">
        <v>7</v>
      </c>
      <c r="J28" s="295"/>
      <c r="K28" s="295"/>
      <c r="L28" s="282">
        <v>8</v>
      </c>
      <c r="M28" s="283"/>
      <c r="N28" s="284"/>
    </row>
    <row r="29" spans="1:14" s="57" customFormat="1" ht="15.75" thickBot="1" x14ac:dyDescent="0.3">
      <c r="A29" s="58" t="s">
        <v>130</v>
      </c>
      <c r="B29" s="59" t="s">
        <v>131</v>
      </c>
      <c r="C29" s="59" t="s">
        <v>132</v>
      </c>
      <c r="D29" s="60" t="s">
        <v>110</v>
      </c>
      <c r="E29" s="61" t="s">
        <v>79</v>
      </c>
      <c r="F29" s="179">
        <f>779769+84781</f>
        <v>864550</v>
      </c>
      <c r="G29" s="180"/>
      <c r="H29" s="181"/>
      <c r="I29" s="205">
        <v>0</v>
      </c>
      <c r="J29" s="206"/>
      <c r="K29" s="207"/>
      <c r="L29" s="205">
        <v>0</v>
      </c>
      <c r="M29" s="206"/>
      <c r="N29" s="207"/>
    </row>
    <row r="30" spans="1:14" s="57" customFormat="1" ht="15.75" thickBot="1" x14ac:dyDescent="0.3">
      <c r="A30" s="58" t="s">
        <v>130</v>
      </c>
      <c r="B30" s="59" t="s">
        <v>131</v>
      </c>
      <c r="C30" s="59" t="s">
        <v>132</v>
      </c>
      <c r="D30" s="60" t="s">
        <v>110</v>
      </c>
      <c r="E30" s="61" t="s">
        <v>80</v>
      </c>
      <c r="F30" s="179">
        <v>10000</v>
      </c>
      <c r="G30" s="180"/>
      <c r="H30" s="181"/>
      <c r="I30" s="205">
        <v>0</v>
      </c>
      <c r="J30" s="206"/>
      <c r="K30" s="207"/>
      <c r="L30" s="205">
        <v>0</v>
      </c>
      <c r="M30" s="206"/>
      <c r="N30" s="207"/>
    </row>
    <row r="31" spans="1:14" s="57" customFormat="1" ht="15.75" thickBot="1" x14ac:dyDescent="0.3">
      <c r="A31" s="58" t="s">
        <v>130</v>
      </c>
      <c r="B31" s="59" t="s">
        <v>131</v>
      </c>
      <c r="C31" s="59" t="s">
        <v>132</v>
      </c>
      <c r="D31" s="60" t="s">
        <v>104</v>
      </c>
      <c r="E31" s="61" t="s">
        <v>105</v>
      </c>
      <c r="F31" s="179" t="s">
        <v>137</v>
      </c>
      <c r="G31" s="180"/>
      <c r="H31" s="181"/>
      <c r="I31" s="205">
        <v>0</v>
      </c>
      <c r="J31" s="206"/>
      <c r="K31" s="207"/>
      <c r="L31" s="205">
        <v>0</v>
      </c>
      <c r="M31" s="206"/>
      <c r="N31" s="207"/>
    </row>
    <row r="32" spans="1:14" s="57" customFormat="1" ht="15.75" thickBot="1" x14ac:dyDescent="0.3">
      <c r="A32" s="58" t="s">
        <v>130</v>
      </c>
      <c r="B32" s="59" t="s">
        <v>131</v>
      </c>
      <c r="C32" s="59" t="s">
        <v>132</v>
      </c>
      <c r="D32" s="60" t="s">
        <v>111</v>
      </c>
      <c r="E32" s="61" t="s">
        <v>81</v>
      </c>
      <c r="F32" s="179">
        <f>238510.3+25604</f>
        <v>264114.3</v>
      </c>
      <c r="G32" s="180"/>
      <c r="H32" s="181"/>
      <c r="I32" s="205">
        <v>0</v>
      </c>
      <c r="J32" s="206"/>
      <c r="K32" s="207"/>
      <c r="L32" s="205">
        <v>0</v>
      </c>
      <c r="M32" s="206"/>
      <c r="N32" s="207"/>
    </row>
    <row r="33" spans="1:14" s="64" customFormat="1" ht="15.75" thickBot="1" x14ac:dyDescent="0.3">
      <c r="A33" s="173" t="s">
        <v>158</v>
      </c>
      <c r="B33" s="200"/>
      <c r="C33" s="201"/>
      <c r="D33" s="62"/>
      <c r="E33" s="63"/>
      <c r="F33" s="182">
        <f>F29+F30+F31+F32</f>
        <v>1138664.3</v>
      </c>
      <c r="G33" s="183"/>
      <c r="H33" s="184"/>
      <c r="I33" s="209">
        <f>I29+I30+I31+I32</f>
        <v>0</v>
      </c>
      <c r="J33" s="210"/>
      <c r="K33" s="211"/>
      <c r="L33" s="209">
        <f>L29+L30+L31+L32</f>
        <v>0</v>
      </c>
      <c r="M33" s="210"/>
      <c r="N33" s="211"/>
    </row>
    <row r="34" spans="1:14" s="57" customFormat="1" ht="15.75" thickBot="1" x14ac:dyDescent="0.3">
      <c r="A34" s="58" t="s">
        <v>130</v>
      </c>
      <c r="B34" s="59" t="s">
        <v>138</v>
      </c>
      <c r="C34" s="59" t="s">
        <v>139</v>
      </c>
      <c r="D34" s="60" t="s">
        <v>110</v>
      </c>
      <c r="E34" s="61" t="s">
        <v>79</v>
      </c>
      <c r="F34" s="179">
        <f>4223622.62-30000+471207</f>
        <v>4664829.62</v>
      </c>
      <c r="G34" s="180"/>
      <c r="H34" s="181"/>
      <c r="I34" s="205">
        <v>0</v>
      </c>
      <c r="J34" s="206"/>
      <c r="K34" s="207"/>
      <c r="L34" s="205">
        <v>0</v>
      </c>
      <c r="M34" s="206"/>
      <c r="N34" s="207"/>
    </row>
    <row r="35" spans="1:14" s="57" customFormat="1" ht="15.75" thickBot="1" x14ac:dyDescent="0.3">
      <c r="A35" s="58" t="s">
        <v>130</v>
      </c>
      <c r="B35" s="59" t="s">
        <v>138</v>
      </c>
      <c r="C35" s="59" t="s">
        <v>139</v>
      </c>
      <c r="D35" s="60" t="s">
        <v>110</v>
      </c>
      <c r="E35" s="61" t="s">
        <v>80</v>
      </c>
      <c r="F35" s="179">
        <f>10000+30000</f>
        <v>40000</v>
      </c>
      <c r="G35" s="180"/>
      <c r="H35" s="181"/>
      <c r="I35" s="205">
        <v>0</v>
      </c>
      <c r="J35" s="206"/>
      <c r="K35" s="207"/>
      <c r="L35" s="205">
        <v>0</v>
      </c>
      <c r="M35" s="206"/>
      <c r="N35" s="207"/>
    </row>
    <row r="36" spans="1:14" s="57" customFormat="1" ht="15.75" thickBot="1" x14ac:dyDescent="0.3">
      <c r="A36" s="58" t="s">
        <v>130</v>
      </c>
      <c r="B36" s="59" t="s">
        <v>138</v>
      </c>
      <c r="C36" s="59" t="s">
        <v>139</v>
      </c>
      <c r="D36" s="60" t="s">
        <v>111</v>
      </c>
      <c r="E36" s="61" t="s">
        <v>81</v>
      </c>
      <c r="F36" s="179">
        <f>1278554.08+142305</f>
        <v>1420859.08</v>
      </c>
      <c r="G36" s="180"/>
      <c r="H36" s="181"/>
      <c r="I36" s="205">
        <v>0</v>
      </c>
      <c r="J36" s="206"/>
      <c r="K36" s="207"/>
      <c r="L36" s="205">
        <v>0</v>
      </c>
      <c r="M36" s="206"/>
      <c r="N36" s="207"/>
    </row>
    <row r="37" spans="1:14" s="57" customFormat="1" ht="15.75" thickBot="1" x14ac:dyDescent="0.3">
      <c r="A37" s="58" t="s">
        <v>130</v>
      </c>
      <c r="B37" s="59" t="s">
        <v>138</v>
      </c>
      <c r="C37" s="59" t="s">
        <v>139</v>
      </c>
      <c r="D37" s="60" t="s">
        <v>82</v>
      </c>
      <c r="E37" s="61" t="s">
        <v>83</v>
      </c>
      <c r="F37" s="179">
        <f>122000+20000</f>
        <v>142000</v>
      </c>
      <c r="G37" s="180"/>
      <c r="H37" s="181"/>
      <c r="I37" s="205">
        <v>0</v>
      </c>
      <c r="J37" s="206"/>
      <c r="K37" s="207"/>
      <c r="L37" s="205">
        <v>0</v>
      </c>
      <c r="M37" s="206"/>
      <c r="N37" s="207"/>
    </row>
    <row r="38" spans="1:14" s="57" customFormat="1" ht="15.75" thickBot="1" x14ac:dyDescent="0.3">
      <c r="A38" s="58" t="s">
        <v>130</v>
      </c>
      <c r="B38" s="59" t="s">
        <v>138</v>
      </c>
      <c r="C38" s="59" t="s">
        <v>139</v>
      </c>
      <c r="D38" s="60" t="s">
        <v>183</v>
      </c>
      <c r="E38" s="61" t="s">
        <v>94</v>
      </c>
      <c r="F38" s="179">
        <v>140000</v>
      </c>
      <c r="G38" s="180"/>
      <c r="H38" s="181"/>
      <c r="I38" s="205">
        <v>0</v>
      </c>
      <c r="J38" s="206"/>
      <c r="K38" s="207"/>
      <c r="L38" s="205">
        <v>0</v>
      </c>
      <c r="M38" s="206"/>
      <c r="N38" s="207"/>
    </row>
    <row r="39" spans="1:14" s="57" customFormat="1" ht="15.75" thickBot="1" x14ac:dyDescent="0.3">
      <c r="A39" s="58" t="s">
        <v>130</v>
      </c>
      <c r="B39" s="59" t="s">
        <v>138</v>
      </c>
      <c r="C39" s="59" t="s">
        <v>139</v>
      </c>
      <c r="D39" s="60" t="s">
        <v>82</v>
      </c>
      <c r="E39" s="61" t="s">
        <v>94</v>
      </c>
      <c r="F39" s="179">
        <v>10000</v>
      </c>
      <c r="G39" s="180"/>
      <c r="H39" s="181"/>
      <c r="I39" s="205">
        <v>0</v>
      </c>
      <c r="J39" s="206"/>
      <c r="K39" s="207"/>
      <c r="L39" s="205">
        <v>0</v>
      </c>
      <c r="M39" s="206"/>
      <c r="N39" s="207"/>
    </row>
    <row r="40" spans="1:14" s="57" customFormat="1" ht="15.75" thickBot="1" x14ac:dyDescent="0.3">
      <c r="A40" s="58" t="s">
        <v>130</v>
      </c>
      <c r="B40" s="59" t="s">
        <v>138</v>
      </c>
      <c r="C40" s="59" t="s">
        <v>139</v>
      </c>
      <c r="D40" s="60" t="s">
        <v>82</v>
      </c>
      <c r="E40" s="61" t="s">
        <v>85</v>
      </c>
      <c r="F40" s="179">
        <v>12000</v>
      </c>
      <c r="G40" s="180"/>
      <c r="H40" s="181"/>
      <c r="I40" s="205">
        <v>0</v>
      </c>
      <c r="J40" s="206"/>
      <c r="K40" s="207"/>
      <c r="L40" s="205">
        <v>0</v>
      </c>
      <c r="M40" s="206"/>
      <c r="N40" s="207"/>
    </row>
    <row r="41" spans="1:14" s="57" customFormat="1" ht="15.75" thickBot="1" x14ac:dyDescent="0.3">
      <c r="A41" s="58" t="s">
        <v>130</v>
      </c>
      <c r="B41" s="59" t="s">
        <v>138</v>
      </c>
      <c r="C41" s="59" t="s">
        <v>139</v>
      </c>
      <c r="D41" s="60" t="s">
        <v>82</v>
      </c>
      <c r="E41" s="61" t="s">
        <v>87</v>
      </c>
      <c r="F41" s="179">
        <f>5000+20000</f>
        <v>25000</v>
      </c>
      <c r="G41" s="180"/>
      <c r="H41" s="181"/>
      <c r="I41" s="205">
        <v>0</v>
      </c>
      <c r="J41" s="206"/>
      <c r="K41" s="207"/>
      <c r="L41" s="205">
        <v>0</v>
      </c>
      <c r="M41" s="206"/>
      <c r="N41" s="207"/>
    </row>
    <row r="42" spans="1:14" s="57" customFormat="1" ht="15.75" thickBot="1" x14ac:dyDescent="0.3">
      <c r="A42" s="58" t="s">
        <v>130</v>
      </c>
      <c r="B42" s="59" t="s">
        <v>138</v>
      </c>
      <c r="C42" s="59" t="s">
        <v>139</v>
      </c>
      <c r="D42" s="60" t="s">
        <v>88</v>
      </c>
      <c r="E42" s="61" t="s">
        <v>89</v>
      </c>
      <c r="F42" s="179">
        <f>30000-3700+228000</f>
        <v>254300</v>
      </c>
      <c r="G42" s="180"/>
      <c r="H42" s="181"/>
      <c r="I42" s="205">
        <v>0</v>
      </c>
      <c r="J42" s="206"/>
      <c r="K42" s="207"/>
      <c r="L42" s="205">
        <v>0</v>
      </c>
      <c r="M42" s="206"/>
      <c r="N42" s="207"/>
    </row>
    <row r="43" spans="1:14" s="57" customFormat="1" ht="15.75" thickBot="1" x14ac:dyDescent="0.3">
      <c r="A43" s="58" t="s">
        <v>130</v>
      </c>
      <c r="B43" s="59" t="s">
        <v>138</v>
      </c>
      <c r="C43" s="59" t="s">
        <v>139</v>
      </c>
      <c r="D43" s="60" t="s">
        <v>115</v>
      </c>
      <c r="E43" s="61" t="s">
        <v>89</v>
      </c>
      <c r="F43" s="179">
        <v>1044</v>
      </c>
      <c r="G43" s="180"/>
      <c r="H43" s="181"/>
      <c r="I43" s="205">
        <v>0</v>
      </c>
      <c r="J43" s="206"/>
      <c r="K43" s="207"/>
      <c r="L43" s="205">
        <v>0</v>
      </c>
      <c r="M43" s="206"/>
      <c r="N43" s="207"/>
    </row>
    <row r="44" spans="1:14" s="57" customFormat="1" ht="15.75" thickBot="1" x14ac:dyDescent="0.3">
      <c r="A44" s="58" t="s">
        <v>130</v>
      </c>
      <c r="B44" s="59" t="s">
        <v>138</v>
      </c>
      <c r="C44" s="59" t="s">
        <v>139</v>
      </c>
      <c r="D44" s="60" t="s">
        <v>90</v>
      </c>
      <c r="E44" s="61" t="s">
        <v>91</v>
      </c>
      <c r="F44" s="179">
        <v>3000</v>
      </c>
      <c r="G44" s="180"/>
      <c r="H44" s="181"/>
      <c r="I44" s="205">
        <v>0</v>
      </c>
      <c r="J44" s="206"/>
      <c r="K44" s="207"/>
      <c r="L44" s="205">
        <v>0</v>
      </c>
      <c r="M44" s="206"/>
      <c r="N44" s="207"/>
    </row>
    <row r="45" spans="1:14" s="57" customFormat="1" ht="15.75" thickBot="1" x14ac:dyDescent="0.3">
      <c r="A45" s="58" t="s">
        <v>130</v>
      </c>
      <c r="B45" s="59" t="s">
        <v>138</v>
      </c>
      <c r="C45" s="59" t="s">
        <v>139</v>
      </c>
      <c r="D45" s="60" t="s">
        <v>90</v>
      </c>
      <c r="E45" s="61" t="s">
        <v>116</v>
      </c>
      <c r="F45" s="179">
        <v>3900</v>
      </c>
      <c r="G45" s="180"/>
      <c r="H45" s="181"/>
      <c r="I45" s="205">
        <v>0</v>
      </c>
      <c r="J45" s="206"/>
      <c r="K45" s="207"/>
      <c r="L45" s="205">
        <v>0</v>
      </c>
      <c r="M45" s="206"/>
      <c r="N45" s="207"/>
    </row>
    <row r="46" spans="1:14" s="57" customFormat="1" ht="15.75" thickBot="1" x14ac:dyDescent="0.3">
      <c r="A46" s="89" t="s">
        <v>130</v>
      </c>
      <c r="B46" s="90" t="s">
        <v>138</v>
      </c>
      <c r="C46" s="59" t="s">
        <v>140</v>
      </c>
      <c r="D46" s="60" t="s">
        <v>82</v>
      </c>
      <c r="E46" s="61" t="s">
        <v>87</v>
      </c>
      <c r="F46" s="179">
        <v>3800</v>
      </c>
      <c r="G46" s="180"/>
      <c r="H46" s="181"/>
      <c r="I46" s="205">
        <v>0</v>
      </c>
      <c r="J46" s="206"/>
      <c r="K46" s="207"/>
      <c r="L46" s="205">
        <v>0</v>
      </c>
      <c r="M46" s="206"/>
      <c r="N46" s="207"/>
    </row>
    <row r="47" spans="1:14" s="64" customFormat="1" ht="15.75" thickBot="1" x14ac:dyDescent="0.3">
      <c r="A47" s="173" t="s">
        <v>158</v>
      </c>
      <c r="B47" s="200"/>
      <c r="C47" s="201"/>
      <c r="D47" s="62"/>
      <c r="E47" s="63"/>
      <c r="F47" s="182">
        <f>SUM(F34:F46)</f>
        <v>6720732.7000000002</v>
      </c>
      <c r="G47" s="183"/>
      <c r="H47" s="184"/>
      <c r="I47" s="209">
        <v>0</v>
      </c>
      <c r="J47" s="210"/>
      <c r="K47" s="211"/>
      <c r="L47" s="209">
        <v>0</v>
      </c>
      <c r="M47" s="210"/>
      <c r="N47" s="211"/>
    </row>
    <row r="48" spans="1:14" s="64" customFormat="1" ht="15.75" thickBot="1" x14ac:dyDescent="0.3">
      <c r="A48" s="145" t="s">
        <v>130</v>
      </c>
      <c r="B48" s="74" t="s">
        <v>142</v>
      </c>
      <c r="C48" s="74" t="s">
        <v>150</v>
      </c>
      <c r="D48" s="98" t="s">
        <v>120</v>
      </c>
      <c r="E48" s="99" t="s">
        <v>121</v>
      </c>
      <c r="F48" s="182">
        <f>G49</f>
        <v>134300</v>
      </c>
      <c r="G48" s="183"/>
      <c r="H48" s="184"/>
      <c r="I48" s="142"/>
      <c r="J48" s="143"/>
      <c r="K48" s="144"/>
      <c r="L48" s="142"/>
      <c r="M48" s="143"/>
      <c r="N48" s="144"/>
    </row>
    <row r="49" spans="1:14" s="64" customFormat="1" ht="15.75" thickBot="1" x14ac:dyDescent="0.3">
      <c r="A49" s="198" t="s">
        <v>158</v>
      </c>
      <c r="B49" s="186"/>
      <c r="C49" s="199"/>
      <c r="D49" s="62"/>
      <c r="E49" s="63"/>
      <c r="F49" s="140"/>
      <c r="G49" s="136">
        <f>128500+5800</f>
        <v>134300</v>
      </c>
      <c r="H49" s="141"/>
      <c r="I49" s="142"/>
      <c r="J49" s="143"/>
      <c r="K49" s="144"/>
      <c r="L49" s="142"/>
      <c r="M49" s="143"/>
      <c r="N49" s="144"/>
    </row>
    <row r="50" spans="1:14" s="57" customFormat="1" ht="15.75" thickBot="1" x14ac:dyDescent="0.3">
      <c r="A50" s="58" t="s">
        <v>130</v>
      </c>
      <c r="B50" s="59" t="s">
        <v>143</v>
      </c>
      <c r="C50" s="59" t="s">
        <v>198</v>
      </c>
      <c r="D50" s="60" t="s">
        <v>199</v>
      </c>
      <c r="E50" s="61" t="s">
        <v>121</v>
      </c>
      <c r="F50" s="182">
        <v>300000</v>
      </c>
      <c r="G50" s="183"/>
      <c r="H50" s="184"/>
      <c r="I50" s="205">
        <v>0</v>
      </c>
      <c r="J50" s="206"/>
      <c r="K50" s="207"/>
      <c r="L50" s="205">
        <v>0</v>
      </c>
      <c r="M50" s="206"/>
      <c r="N50" s="207"/>
    </row>
    <row r="51" spans="1:14" s="57" customFormat="1" ht="15.75" thickBot="1" x14ac:dyDescent="0.3">
      <c r="A51" s="290" t="s">
        <v>158</v>
      </c>
      <c r="B51" s="290"/>
      <c r="C51" s="290"/>
      <c r="D51" s="146"/>
      <c r="F51" s="183">
        <f>SUM(F50)</f>
        <v>300000</v>
      </c>
      <c r="G51" s="183"/>
      <c r="H51" s="183"/>
    </row>
    <row r="52" spans="1:14" s="57" customFormat="1" ht="15.75" thickBot="1" x14ac:dyDescent="0.3">
      <c r="A52" s="58" t="s">
        <v>130</v>
      </c>
      <c r="B52" s="59" t="s">
        <v>147</v>
      </c>
      <c r="C52" s="59" t="s">
        <v>151</v>
      </c>
      <c r="D52" s="60" t="s">
        <v>122</v>
      </c>
      <c r="E52" s="61" t="s">
        <v>123</v>
      </c>
      <c r="F52" s="179">
        <v>10000</v>
      </c>
      <c r="G52" s="180"/>
      <c r="H52" s="181"/>
      <c r="I52" s="205">
        <v>0</v>
      </c>
      <c r="J52" s="206"/>
      <c r="K52" s="207"/>
      <c r="L52" s="205">
        <v>0</v>
      </c>
      <c r="M52" s="206"/>
      <c r="N52" s="207"/>
    </row>
    <row r="53" spans="1:14" s="64" customFormat="1" ht="15.75" thickBot="1" x14ac:dyDescent="0.3">
      <c r="A53" s="173" t="s">
        <v>158</v>
      </c>
      <c r="B53" s="200"/>
      <c r="C53" s="201"/>
      <c r="D53" s="62"/>
      <c r="E53" s="63"/>
      <c r="F53" s="182">
        <f>SUM(F52)</f>
        <v>10000</v>
      </c>
      <c r="G53" s="183"/>
      <c r="H53" s="184"/>
      <c r="I53" s="209" t="e">
        <f>I47+I50+#REF!+I52</f>
        <v>#REF!</v>
      </c>
      <c r="J53" s="210"/>
      <c r="K53" s="211"/>
      <c r="L53" s="209" t="e">
        <f>L47+L50+#REF!+L52</f>
        <v>#REF!</v>
      </c>
      <c r="M53" s="210"/>
      <c r="N53" s="211"/>
    </row>
    <row r="54" spans="1:14" s="64" customFormat="1" ht="15.75" thickBot="1" x14ac:dyDescent="0.3">
      <c r="A54" s="89" t="s">
        <v>130</v>
      </c>
      <c r="B54" s="90" t="s">
        <v>149</v>
      </c>
      <c r="C54" s="147" t="s">
        <v>184</v>
      </c>
      <c r="D54" s="60" t="s">
        <v>120</v>
      </c>
      <c r="E54" s="61" t="s">
        <v>121</v>
      </c>
      <c r="F54" s="179">
        <f>85600+3800</f>
        <v>89400</v>
      </c>
      <c r="G54" s="180"/>
      <c r="H54" s="181"/>
      <c r="I54" s="205">
        <v>0</v>
      </c>
      <c r="J54" s="206"/>
      <c r="K54" s="207"/>
      <c r="L54" s="205">
        <v>0</v>
      </c>
      <c r="M54" s="206"/>
      <c r="N54" s="207"/>
    </row>
    <row r="55" spans="1:14" s="57" customFormat="1" ht="15.75" thickBot="1" x14ac:dyDescent="0.3">
      <c r="A55" s="58" t="s">
        <v>130</v>
      </c>
      <c r="B55" s="59" t="s">
        <v>149</v>
      </c>
      <c r="C55" s="59" t="s">
        <v>152</v>
      </c>
      <c r="D55" s="60" t="s">
        <v>128</v>
      </c>
      <c r="E55" s="61" t="s">
        <v>116</v>
      </c>
      <c r="F55" s="179">
        <v>172538.4</v>
      </c>
      <c r="G55" s="180"/>
      <c r="H55" s="181"/>
      <c r="I55" s="205">
        <v>0</v>
      </c>
      <c r="J55" s="206"/>
      <c r="K55" s="207"/>
      <c r="L55" s="205">
        <v>0</v>
      </c>
      <c r="M55" s="206"/>
      <c r="N55" s="207"/>
    </row>
    <row r="56" spans="1:14" s="57" customFormat="1" ht="15.75" thickBot="1" x14ac:dyDescent="0.3">
      <c r="A56" s="58" t="s">
        <v>130</v>
      </c>
      <c r="B56" s="59" t="s">
        <v>149</v>
      </c>
      <c r="C56" s="59" t="s">
        <v>153</v>
      </c>
      <c r="D56" s="60" t="s">
        <v>126</v>
      </c>
      <c r="E56" s="61" t="s">
        <v>127</v>
      </c>
      <c r="F56" s="179">
        <v>132000</v>
      </c>
      <c r="G56" s="180"/>
      <c r="H56" s="181"/>
      <c r="I56" s="205">
        <v>0</v>
      </c>
      <c r="J56" s="206"/>
      <c r="K56" s="207"/>
      <c r="L56" s="205">
        <v>0</v>
      </c>
      <c r="M56" s="206"/>
      <c r="N56" s="207"/>
    </row>
    <row r="57" spans="1:14" s="57" customFormat="1" ht="15.75" thickBot="1" x14ac:dyDescent="0.3">
      <c r="A57" s="58" t="s">
        <v>130</v>
      </c>
      <c r="B57" s="59" t="s">
        <v>149</v>
      </c>
      <c r="C57" s="59" t="s">
        <v>154</v>
      </c>
      <c r="D57" s="60" t="s">
        <v>82</v>
      </c>
      <c r="E57" s="61" t="s">
        <v>87</v>
      </c>
      <c r="F57" s="179">
        <v>1000</v>
      </c>
      <c r="G57" s="180"/>
      <c r="H57" s="181"/>
      <c r="I57" s="205">
        <v>0</v>
      </c>
      <c r="J57" s="206"/>
      <c r="K57" s="207"/>
      <c r="L57" s="205">
        <v>0</v>
      </c>
      <c r="M57" s="206"/>
      <c r="N57" s="207"/>
    </row>
    <row r="58" spans="1:14" s="57" customFormat="1" ht="15.75" thickBot="1" x14ac:dyDescent="0.3">
      <c r="A58" s="58" t="s">
        <v>130</v>
      </c>
      <c r="B58" s="59" t="s">
        <v>149</v>
      </c>
      <c r="C58" s="59" t="s">
        <v>155</v>
      </c>
      <c r="D58" s="60" t="s">
        <v>82</v>
      </c>
      <c r="E58" s="61" t="s">
        <v>85</v>
      </c>
      <c r="F58" s="179">
        <v>145000</v>
      </c>
      <c r="G58" s="180"/>
      <c r="H58" s="181"/>
      <c r="I58" s="205">
        <v>0</v>
      </c>
      <c r="J58" s="206"/>
      <c r="K58" s="207"/>
      <c r="L58" s="205">
        <v>0</v>
      </c>
      <c r="M58" s="206"/>
      <c r="N58" s="207"/>
    </row>
    <row r="59" spans="1:14" s="57" customFormat="1" ht="15.75" thickBot="1" x14ac:dyDescent="0.3">
      <c r="A59" s="58" t="s">
        <v>130</v>
      </c>
      <c r="B59" s="59" t="s">
        <v>149</v>
      </c>
      <c r="C59" s="59" t="s">
        <v>156</v>
      </c>
      <c r="D59" s="60" t="s">
        <v>82</v>
      </c>
      <c r="E59" s="61" t="s">
        <v>85</v>
      </c>
      <c r="F59" s="179">
        <v>50000</v>
      </c>
      <c r="G59" s="180"/>
      <c r="H59" s="181"/>
      <c r="I59" s="205">
        <v>0</v>
      </c>
      <c r="J59" s="206"/>
      <c r="K59" s="207"/>
      <c r="L59" s="205">
        <v>0</v>
      </c>
      <c r="M59" s="206"/>
      <c r="N59" s="207"/>
    </row>
    <row r="60" spans="1:14" s="57" customFormat="1" ht="15.75" thickBot="1" x14ac:dyDescent="0.3">
      <c r="A60" s="58" t="s">
        <v>130</v>
      </c>
      <c r="B60" s="59" t="s">
        <v>149</v>
      </c>
      <c r="C60" s="59" t="s">
        <v>157</v>
      </c>
      <c r="D60" s="60" t="s">
        <v>82</v>
      </c>
      <c r="E60" s="61" t="s">
        <v>84</v>
      </c>
      <c r="F60" s="179">
        <v>20000</v>
      </c>
      <c r="G60" s="180"/>
      <c r="H60" s="181"/>
      <c r="I60" s="155"/>
      <c r="J60" s="156"/>
      <c r="K60" s="157"/>
      <c r="L60" s="155"/>
      <c r="M60" s="156"/>
      <c r="N60" s="157"/>
    </row>
    <row r="61" spans="1:14" s="57" customFormat="1" ht="15.75" thickBot="1" x14ac:dyDescent="0.3">
      <c r="A61" s="58" t="s">
        <v>130</v>
      </c>
      <c r="B61" s="59" t="s">
        <v>149</v>
      </c>
      <c r="C61" s="59" t="s">
        <v>157</v>
      </c>
      <c r="D61" s="60" t="s">
        <v>82</v>
      </c>
      <c r="E61" s="61" t="s">
        <v>85</v>
      </c>
      <c r="F61" s="179">
        <f>211000-130000</f>
        <v>81000</v>
      </c>
      <c r="G61" s="180"/>
      <c r="H61" s="181"/>
      <c r="I61" s="205">
        <v>0</v>
      </c>
      <c r="J61" s="206"/>
      <c r="K61" s="207"/>
      <c r="L61" s="205">
        <v>0</v>
      </c>
      <c r="M61" s="206"/>
      <c r="N61" s="207"/>
    </row>
    <row r="62" spans="1:14" s="57" customFormat="1" ht="15.75" thickBot="1" x14ac:dyDescent="0.3">
      <c r="A62" s="58" t="s">
        <v>130</v>
      </c>
      <c r="B62" s="59" t="s">
        <v>149</v>
      </c>
      <c r="C62" s="59" t="s">
        <v>157</v>
      </c>
      <c r="D62" s="60" t="s">
        <v>82</v>
      </c>
      <c r="E62" s="61" t="s">
        <v>113</v>
      </c>
      <c r="F62" s="152"/>
      <c r="G62" s="153">
        <v>10000</v>
      </c>
      <c r="H62" s="154"/>
      <c r="I62" s="155"/>
      <c r="J62" s="156"/>
      <c r="K62" s="157"/>
      <c r="L62" s="155"/>
      <c r="M62" s="156"/>
      <c r="N62" s="157"/>
    </row>
    <row r="63" spans="1:14" s="57" customFormat="1" ht="15.75" thickBot="1" x14ac:dyDescent="0.3">
      <c r="A63" s="58" t="s">
        <v>130</v>
      </c>
      <c r="B63" s="59" t="s">
        <v>149</v>
      </c>
      <c r="C63" s="59" t="s">
        <v>129</v>
      </c>
      <c r="D63" s="60" t="s">
        <v>82</v>
      </c>
      <c r="E63" s="61" t="s">
        <v>84</v>
      </c>
      <c r="F63" s="179">
        <v>35000</v>
      </c>
      <c r="G63" s="180"/>
      <c r="H63" s="181"/>
      <c r="I63" s="205">
        <v>0</v>
      </c>
      <c r="J63" s="206"/>
      <c r="K63" s="207"/>
      <c r="L63" s="205">
        <v>0</v>
      </c>
      <c r="M63" s="206"/>
      <c r="N63" s="207"/>
    </row>
    <row r="64" spans="1:14" s="57" customFormat="1" ht="15.75" thickBot="1" x14ac:dyDescent="0.3">
      <c r="A64" s="58" t="s">
        <v>130</v>
      </c>
      <c r="B64" s="59" t="s">
        <v>149</v>
      </c>
      <c r="C64" s="59" t="s">
        <v>129</v>
      </c>
      <c r="D64" s="60" t="s">
        <v>82</v>
      </c>
      <c r="E64" s="61" t="s">
        <v>85</v>
      </c>
      <c r="F64" s="179">
        <f>352000+130000-20000</f>
        <v>462000</v>
      </c>
      <c r="G64" s="180"/>
      <c r="H64" s="181"/>
      <c r="I64" s="205">
        <v>0</v>
      </c>
      <c r="J64" s="206"/>
      <c r="K64" s="207"/>
      <c r="L64" s="205">
        <v>0</v>
      </c>
      <c r="M64" s="206"/>
      <c r="N64" s="207"/>
    </row>
    <row r="65" spans="1:14" s="57" customFormat="1" ht="15.75" thickBot="1" x14ac:dyDescent="0.3">
      <c r="A65" s="73" t="s">
        <v>130</v>
      </c>
      <c r="B65" s="74" t="s">
        <v>149</v>
      </c>
      <c r="C65" s="96" t="s">
        <v>129</v>
      </c>
      <c r="D65" s="76" t="s">
        <v>82</v>
      </c>
      <c r="E65" s="61" t="s">
        <v>87</v>
      </c>
      <c r="F65" s="179">
        <v>75000</v>
      </c>
      <c r="G65" s="180"/>
      <c r="H65" s="181"/>
      <c r="I65" s="205">
        <v>0</v>
      </c>
      <c r="J65" s="206"/>
      <c r="K65" s="207"/>
      <c r="L65" s="205">
        <v>0</v>
      </c>
      <c r="M65" s="206"/>
      <c r="N65" s="207"/>
    </row>
    <row r="66" spans="1:14" s="57" customFormat="1" ht="15.75" thickBot="1" x14ac:dyDescent="0.3">
      <c r="A66" s="70" t="s">
        <v>130</v>
      </c>
      <c r="B66" s="76" t="s">
        <v>149</v>
      </c>
      <c r="C66" s="97" t="s">
        <v>185</v>
      </c>
      <c r="D66" s="76" t="s">
        <v>82</v>
      </c>
      <c r="E66" s="61" t="s">
        <v>112</v>
      </c>
      <c r="F66" s="179">
        <v>7000</v>
      </c>
      <c r="G66" s="180"/>
      <c r="H66" s="181"/>
      <c r="I66" s="205">
        <v>0</v>
      </c>
      <c r="J66" s="206"/>
      <c r="K66" s="207"/>
      <c r="L66" s="205">
        <v>0</v>
      </c>
      <c r="M66" s="206"/>
      <c r="N66" s="207"/>
    </row>
    <row r="67" spans="1:14" s="57" customFormat="1" ht="15.75" thickBot="1" x14ac:dyDescent="0.3">
      <c r="A67" s="70" t="s">
        <v>130</v>
      </c>
      <c r="B67" s="76" t="s">
        <v>149</v>
      </c>
      <c r="C67" s="97" t="s">
        <v>185</v>
      </c>
      <c r="D67" s="76" t="s">
        <v>82</v>
      </c>
      <c r="E67" s="61" t="s">
        <v>84</v>
      </c>
      <c r="F67" s="179">
        <v>30000</v>
      </c>
      <c r="G67" s="180"/>
      <c r="H67" s="181"/>
      <c r="I67" s="205">
        <v>0</v>
      </c>
      <c r="J67" s="206"/>
      <c r="K67" s="207"/>
      <c r="L67" s="205">
        <v>0</v>
      </c>
      <c r="M67" s="206"/>
      <c r="N67" s="207"/>
    </row>
    <row r="68" spans="1:14" s="57" customFormat="1" ht="15.75" thickBot="1" x14ac:dyDescent="0.3">
      <c r="A68" s="70" t="s">
        <v>130</v>
      </c>
      <c r="B68" s="76" t="s">
        <v>149</v>
      </c>
      <c r="C68" s="97" t="s">
        <v>185</v>
      </c>
      <c r="D68" s="76" t="s">
        <v>82</v>
      </c>
      <c r="E68" s="61" t="s">
        <v>85</v>
      </c>
      <c r="F68" s="179">
        <v>30000</v>
      </c>
      <c r="G68" s="180"/>
      <c r="H68" s="181"/>
      <c r="I68" s="205">
        <v>0</v>
      </c>
      <c r="J68" s="206"/>
      <c r="K68" s="207"/>
      <c r="L68" s="205">
        <v>0</v>
      </c>
      <c r="M68" s="206"/>
      <c r="N68" s="207"/>
    </row>
    <row r="69" spans="1:14" s="57" customFormat="1" ht="15.75" thickBot="1" x14ac:dyDescent="0.3">
      <c r="A69" s="70" t="s">
        <v>130</v>
      </c>
      <c r="B69" s="76" t="s">
        <v>149</v>
      </c>
      <c r="C69" s="97" t="s">
        <v>185</v>
      </c>
      <c r="D69" s="76" t="s">
        <v>82</v>
      </c>
      <c r="E69" s="61" t="s">
        <v>114</v>
      </c>
      <c r="F69" s="179">
        <f>300000-50000</f>
        <v>250000</v>
      </c>
      <c r="G69" s="180"/>
      <c r="H69" s="181"/>
      <c r="I69" s="205">
        <v>0</v>
      </c>
      <c r="J69" s="206"/>
      <c r="K69" s="207"/>
      <c r="L69" s="205">
        <v>0</v>
      </c>
      <c r="M69" s="206"/>
      <c r="N69" s="207"/>
    </row>
    <row r="70" spans="1:14" s="57" customFormat="1" ht="15.75" thickBot="1" x14ac:dyDescent="0.3">
      <c r="A70" s="70" t="s">
        <v>130</v>
      </c>
      <c r="B70" s="76" t="s">
        <v>149</v>
      </c>
      <c r="C70" s="97" t="s">
        <v>185</v>
      </c>
      <c r="D70" s="76" t="s">
        <v>82</v>
      </c>
      <c r="E70" s="61" t="s">
        <v>87</v>
      </c>
      <c r="F70" s="179">
        <v>35000</v>
      </c>
      <c r="G70" s="180"/>
      <c r="H70" s="181"/>
      <c r="I70" s="126"/>
      <c r="J70" s="127"/>
      <c r="K70" s="128"/>
      <c r="L70" s="126"/>
      <c r="M70" s="127"/>
      <c r="N70" s="128"/>
    </row>
    <row r="71" spans="1:14" s="57" customFormat="1" ht="15.75" thickBot="1" x14ac:dyDescent="0.3">
      <c r="A71" s="70" t="s">
        <v>130</v>
      </c>
      <c r="B71" s="76" t="s">
        <v>149</v>
      </c>
      <c r="C71" s="97" t="s">
        <v>195</v>
      </c>
      <c r="D71" s="76" t="s">
        <v>82</v>
      </c>
      <c r="E71" s="61" t="s">
        <v>85</v>
      </c>
      <c r="F71" s="179">
        <v>0</v>
      </c>
      <c r="G71" s="180"/>
      <c r="H71" s="181"/>
      <c r="I71" s="205">
        <v>0</v>
      </c>
      <c r="J71" s="206"/>
      <c r="K71" s="207"/>
      <c r="L71" s="205">
        <v>0</v>
      </c>
      <c r="M71" s="206"/>
      <c r="N71" s="207"/>
    </row>
    <row r="72" spans="1:14" s="64" customFormat="1" ht="15.75" thickBot="1" x14ac:dyDescent="0.3">
      <c r="A72" s="202" t="s">
        <v>158</v>
      </c>
      <c r="B72" s="203"/>
      <c r="C72" s="204"/>
      <c r="D72" s="62"/>
      <c r="E72" s="63"/>
      <c r="F72" s="182">
        <f>F54+F55+F56+F57+F58+F59+F60+F61+G62+F63+F64+F65+F66+F67+F68+F69+F70+F71</f>
        <v>1624938.4</v>
      </c>
      <c r="G72" s="183"/>
      <c r="H72" s="184"/>
      <c r="I72" s="209" t="e">
        <f>I64+#REF!+I65</f>
        <v>#REF!</v>
      </c>
      <c r="J72" s="210"/>
      <c r="K72" s="211"/>
      <c r="L72" s="209" t="e">
        <f>L64+#REF!+L65</f>
        <v>#REF!</v>
      </c>
      <c r="M72" s="210"/>
      <c r="N72" s="211"/>
    </row>
    <row r="73" spans="1:14" s="57" customFormat="1" ht="15.75" thickBot="1" x14ac:dyDescent="0.3">
      <c r="A73" s="58" t="s">
        <v>131</v>
      </c>
      <c r="B73" s="59" t="s">
        <v>159</v>
      </c>
      <c r="C73" s="59" t="s">
        <v>160</v>
      </c>
      <c r="D73" s="60" t="s">
        <v>110</v>
      </c>
      <c r="E73" s="61" t="s">
        <v>79</v>
      </c>
      <c r="F73" s="179">
        <v>108909</v>
      </c>
      <c r="G73" s="180"/>
      <c r="H73" s="181"/>
      <c r="I73" s="205">
        <v>0</v>
      </c>
      <c r="J73" s="206"/>
      <c r="K73" s="207"/>
      <c r="L73" s="205">
        <v>0</v>
      </c>
      <c r="M73" s="206"/>
      <c r="N73" s="207"/>
    </row>
    <row r="74" spans="1:14" s="57" customFormat="1" ht="15.75" thickBot="1" x14ac:dyDescent="0.3">
      <c r="A74" s="58" t="s">
        <v>131</v>
      </c>
      <c r="B74" s="59" t="s">
        <v>159</v>
      </c>
      <c r="C74" s="59" t="s">
        <v>160</v>
      </c>
      <c r="D74" s="60" t="s">
        <v>111</v>
      </c>
      <c r="E74" s="61" t="s">
        <v>81</v>
      </c>
      <c r="F74" s="179">
        <v>32891</v>
      </c>
      <c r="G74" s="180"/>
      <c r="H74" s="181"/>
      <c r="I74" s="205">
        <v>0</v>
      </c>
      <c r="J74" s="206"/>
      <c r="K74" s="207"/>
      <c r="L74" s="205">
        <v>0</v>
      </c>
      <c r="M74" s="206"/>
      <c r="N74" s="207"/>
    </row>
    <row r="75" spans="1:14" s="64" customFormat="1" ht="15.75" thickBot="1" x14ac:dyDescent="0.3">
      <c r="A75" s="173" t="s">
        <v>158</v>
      </c>
      <c r="B75" s="200"/>
      <c r="C75" s="201"/>
      <c r="D75" s="62"/>
      <c r="E75" s="63"/>
      <c r="F75" s="182">
        <f>SUM(F73:H74)</f>
        <v>141800</v>
      </c>
      <c r="G75" s="183"/>
      <c r="H75" s="184"/>
      <c r="I75" s="209">
        <f>SUM(I73:K74)</f>
        <v>0</v>
      </c>
      <c r="J75" s="210"/>
      <c r="K75" s="211"/>
      <c r="L75" s="209">
        <f>SUM(L73:N74)</f>
        <v>0</v>
      </c>
      <c r="M75" s="210"/>
      <c r="N75" s="211"/>
    </row>
    <row r="76" spans="1:14" s="57" customFormat="1" ht="15.75" thickBot="1" x14ac:dyDescent="0.3">
      <c r="A76" s="58" t="s">
        <v>159</v>
      </c>
      <c r="B76" s="59" t="s">
        <v>145</v>
      </c>
      <c r="C76" s="59" t="s">
        <v>151</v>
      </c>
      <c r="D76" s="60" t="s">
        <v>122</v>
      </c>
      <c r="E76" s="61" t="s">
        <v>123</v>
      </c>
      <c r="F76" s="179">
        <v>0</v>
      </c>
      <c r="G76" s="180"/>
      <c r="H76" s="181"/>
      <c r="I76" s="205">
        <v>0</v>
      </c>
      <c r="J76" s="206"/>
      <c r="K76" s="207"/>
      <c r="L76" s="205">
        <v>0</v>
      </c>
      <c r="M76" s="206"/>
      <c r="N76" s="207"/>
    </row>
    <row r="77" spans="1:14" s="64" customFormat="1" ht="15.75" thickBot="1" x14ac:dyDescent="0.3">
      <c r="A77" s="173" t="s">
        <v>158</v>
      </c>
      <c r="B77" s="200"/>
      <c r="C77" s="201"/>
      <c r="D77" s="62"/>
      <c r="E77" s="63"/>
      <c r="F77" s="182">
        <f>SUM(F76)</f>
        <v>0</v>
      </c>
      <c r="G77" s="183"/>
      <c r="H77" s="184"/>
      <c r="I77" s="209">
        <f>I73+I74+I75+I76</f>
        <v>0</v>
      </c>
      <c r="J77" s="210"/>
      <c r="K77" s="211"/>
      <c r="L77" s="209">
        <f>L73+L74+L75+L76</f>
        <v>0</v>
      </c>
      <c r="M77" s="210"/>
      <c r="N77" s="211"/>
    </row>
    <row r="78" spans="1:14" s="57" customFormat="1" ht="15.75" thickBot="1" x14ac:dyDescent="0.3">
      <c r="A78" s="58" t="s">
        <v>159</v>
      </c>
      <c r="B78" s="59" t="s">
        <v>146</v>
      </c>
      <c r="C78" s="59" t="s">
        <v>161</v>
      </c>
      <c r="D78" s="60" t="s">
        <v>82</v>
      </c>
      <c r="E78" s="61" t="s">
        <v>84</v>
      </c>
      <c r="F78" s="179">
        <v>119000</v>
      </c>
      <c r="G78" s="180"/>
      <c r="H78" s="181"/>
      <c r="I78" s="205">
        <v>0</v>
      </c>
      <c r="J78" s="206"/>
      <c r="K78" s="207"/>
      <c r="L78" s="205">
        <v>0</v>
      </c>
      <c r="M78" s="206"/>
      <c r="N78" s="207"/>
    </row>
    <row r="79" spans="1:14" s="57" customFormat="1" ht="15.75" thickBot="1" x14ac:dyDescent="0.3">
      <c r="A79" s="58" t="s">
        <v>159</v>
      </c>
      <c r="B79" s="59" t="s">
        <v>146</v>
      </c>
      <c r="C79" s="59" t="s">
        <v>161</v>
      </c>
      <c r="D79" s="60" t="s">
        <v>82</v>
      </c>
      <c r="E79" s="61" t="s">
        <v>85</v>
      </c>
      <c r="F79" s="179">
        <v>5000</v>
      </c>
      <c r="G79" s="180"/>
      <c r="H79" s="181"/>
      <c r="I79" s="205">
        <v>0</v>
      </c>
      <c r="J79" s="206"/>
      <c r="K79" s="207"/>
      <c r="L79" s="205">
        <v>0</v>
      </c>
      <c r="M79" s="206"/>
      <c r="N79" s="207"/>
    </row>
    <row r="80" spans="1:14" s="64" customFormat="1" ht="15.75" thickBot="1" x14ac:dyDescent="0.3">
      <c r="A80" s="173" t="s">
        <v>158</v>
      </c>
      <c r="B80" s="200"/>
      <c r="C80" s="201"/>
      <c r="D80" s="62"/>
      <c r="E80" s="63"/>
      <c r="F80" s="182">
        <f>SUM(F78:F79)</f>
        <v>124000</v>
      </c>
      <c r="G80" s="183"/>
      <c r="H80" s="184"/>
      <c r="I80" s="209" t="e">
        <f>I77+I78+I79+#REF!</f>
        <v>#REF!</v>
      </c>
      <c r="J80" s="210"/>
      <c r="K80" s="211"/>
      <c r="L80" s="209" t="e">
        <f>L77+L78+L79+#REF!</f>
        <v>#REF!</v>
      </c>
      <c r="M80" s="210"/>
      <c r="N80" s="211"/>
    </row>
    <row r="81" spans="1:14" s="57" customFormat="1" ht="15.75" thickBot="1" x14ac:dyDescent="0.3">
      <c r="A81" s="58" t="s">
        <v>138</v>
      </c>
      <c r="B81" s="59" t="s">
        <v>145</v>
      </c>
      <c r="C81" s="59" t="s">
        <v>162</v>
      </c>
      <c r="D81" s="60" t="s">
        <v>82</v>
      </c>
      <c r="E81" s="61" t="s">
        <v>84</v>
      </c>
      <c r="F81" s="179">
        <f>1023600+173464.23</f>
        <v>1197064.23</v>
      </c>
      <c r="G81" s="180"/>
      <c r="H81" s="181"/>
      <c r="I81" s="205">
        <v>0</v>
      </c>
      <c r="J81" s="206"/>
      <c r="K81" s="207"/>
      <c r="L81" s="205">
        <v>0</v>
      </c>
      <c r="M81" s="206"/>
      <c r="N81" s="207"/>
    </row>
    <row r="82" spans="1:14" s="57" customFormat="1" ht="15.75" thickBot="1" x14ac:dyDescent="0.3">
      <c r="A82" s="58" t="s">
        <v>138</v>
      </c>
      <c r="B82" s="59" t="s">
        <v>145</v>
      </c>
      <c r="C82" s="59" t="s">
        <v>162</v>
      </c>
      <c r="D82" s="60" t="s">
        <v>82</v>
      </c>
      <c r="E82" s="61" t="s">
        <v>85</v>
      </c>
      <c r="F82" s="179">
        <v>96000</v>
      </c>
      <c r="G82" s="180"/>
      <c r="H82" s="181"/>
      <c r="I82" s="137"/>
      <c r="J82" s="138"/>
      <c r="K82" s="139"/>
      <c r="L82" s="137"/>
      <c r="M82" s="138"/>
      <c r="N82" s="139"/>
    </row>
    <row r="83" spans="1:14" s="57" customFormat="1" ht="15.75" thickBot="1" x14ac:dyDescent="0.3">
      <c r="A83" s="58" t="s">
        <v>138</v>
      </c>
      <c r="B83" s="59" t="s">
        <v>145</v>
      </c>
      <c r="C83" s="59" t="s">
        <v>180</v>
      </c>
      <c r="D83" s="60" t="s">
        <v>82</v>
      </c>
      <c r="E83" s="61" t="s">
        <v>85</v>
      </c>
      <c r="F83" s="167"/>
      <c r="G83" s="168">
        <v>540000</v>
      </c>
      <c r="H83" s="169"/>
      <c r="I83" s="170"/>
      <c r="J83" s="171"/>
      <c r="K83" s="172"/>
      <c r="L83" s="170"/>
      <c r="M83" s="171"/>
      <c r="N83" s="172"/>
    </row>
    <row r="84" spans="1:14" s="57" customFormat="1" ht="15.75" thickBot="1" x14ac:dyDescent="0.3">
      <c r="A84" s="58" t="s">
        <v>138</v>
      </c>
      <c r="B84" s="59" t="s">
        <v>145</v>
      </c>
      <c r="C84" s="59" t="s">
        <v>203</v>
      </c>
      <c r="D84" s="60" t="s">
        <v>183</v>
      </c>
      <c r="E84" s="61" t="s">
        <v>85</v>
      </c>
      <c r="F84" s="179">
        <v>60000</v>
      </c>
      <c r="G84" s="180"/>
      <c r="H84" s="181"/>
      <c r="I84" s="205">
        <v>0</v>
      </c>
      <c r="J84" s="206"/>
      <c r="K84" s="207"/>
      <c r="L84" s="205">
        <v>0</v>
      </c>
      <c r="M84" s="206"/>
      <c r="N84" s="207"/>
    </row>
    <row r="85" spans="1:14" s="64" customFormat="1" ht="15.75" thickBot="1" x14ac:dyDescent="0.3">
      <c r="A85" s="173" t="s">
        <v>158</v>
      </c>
      <c r="B85" s="200"/>
      <c r="C85" s="201"/>
      <c r="D85" s="62"/>
      <c r="E85" s="63"/>
      <c r="F85" s="182">
        <f>F81+F82+F84+G83</f>
        <v>1893064.23</v>
      </c>
      <c r="G85" s="183"/>
      <c r="H85" s="184"/>
      <c r="I85" s="209">
        <v>0</v>
      </c>
      <c r="J85" s="210"/>
      <c r="K85" s="211"/>
      <c r="L85" s="209">
        <v>0</v>
      </c>
      <c r="M85" s="210"/>
      <c r="N85" s="211"/>
    </row>
    <row r="86" spans="1:14" s="57" customFormat="1" ht="15.75" thickBot="1" x14ac:dyDescent="0.3">
      <c r="A86" s="58" t="s">
        <v>138</v>
      </c>
      <c r="B86" s="59" t="s">
        <v>148</v>
      </c>
      <c r="C86" s="59" t="s">
        <v>163</v>
      </c>
      <c r="D86" s="60" t="s">
        <v>82</v>
      </c>
      <c r="E86" s="61" t="s">
        <v>85</v>
      </c>
      <c r="F86" s="179">
        <f>200000-100000</f>
        <v>100000</v>
      </c>
      <c r="G86" s="180"/>
      <c r="H86" s="181"/>
      <c r="I86" s="205">
        <v>0</v>
      </c>
      <c r="J86" s="206"/>
      <c r="K86" s="207"/>
      <c r="L86" s="205">
        <v>0</v>
      </c>
      <c r="M86" s="206"/>
      <c r="N86" s="207"/>
    </row>
    <row r="87" spans="1:14" s="57" customFormat="1" ht="15.75" thickBot="1" x14ac:dyDescent="0.3">
      <c r="A87" s="58" t="s">
        <v>138</v>
      </c>
      <c r="B87" s="59" t="s">
        <v>148</v>
      </c>
      <c r="C87" s="59" t="s">
        <v>181</v>
      </c>
      <c r="D87" s="60" t="s">
        <v>82</v>
      </c>
      <c r="E87" s="61" t="s">
        <v>85</v>
      </c>
      <c r="F87" s="179">
        <v>2000</v>
      </c>
      <c r="G87" s="180"/>
      <c r="H87" s="181"/>
      <c r="I87" s="205">
        <v>0</v>
      </c>
      <c r="J87" s="206"/>
      <c r="K87" s="207"/>
      <c r="L87" s="205">
        <v>0</v>
      </c>
      <c r="M87" s="206"/>
      <c r="N87" s="207"/>
    </row>
    <row r="88" spans="1:14" s="64" customFormat="1" ht="15" customHeight="1" x14ac:dyDescent="0.25">
      <c r="A88" s="195" t="s">
        <v>158</v>
      </c>
      <c r="B88" s="196"/>
      <c r="C88" s="197"/>
      <c r="D88" s="68"/>
      <c r="E88" s="69"/>
      <c r="F88" s="234">
        <f>SUM(F86:H87)</f>
        <v>102000</v>
      </c>
      <c r="G88" s="235"/>
      <c r="H88" s="236"/>
      <c r="I88" s="231">
        <f>SUM(I86:K87)</f>
        <v>0</v>
      </c>
      <c r="J88" s="232"/>
      <c r="K88" s="233"/>
      <c r="L88" s="231">
        <f>SUM(L86:N87)</f>
        <v>0</v>
      </c>
      <c r="M88" s="232"/>
      <c r="N88" s="233"/>
    </row>
    <row r="89" spans="1:14" s="95" customFormat="1" ht="15" customHeight="1" x14ac:dyDescent="0.25">
      <c r="A89" s="163" t="s">
        <v>141</v>
      </c>
      <c r="B89" s="163" t="s">
        <v>131</v>
      </c>
      <c r="C89" s="163" t="s">
        <v>202</v>
      </c>
      <c r="D89" s="164" t="s">
        <v>82</v>
      </c>
      <c r="E89" s="164" t="s">
        <v>87</v>
      </c>
      <c r="F89" s="165"/>
      <c r="G89" s="165">
        <v>163800</v>
      </c>
      <c r="H89" s="165"/>
      <c r="I89" s="166"/>
      <c r="J89" s="166"/>
      <c r="K89" s="166"/>
      <c r="L89" s="166"/>
      <c r="M89" s="166"/>
      <c r="N89" s="166"/>
    </row>
    <row r="90" spans="1:14" s="95" customFormat="1" x14ac:dyDescent="0.25">
      <c r="A90" s="70" t="s">
        <v>141</v>
      </c>
      <c r="B90" s="72" t="s">
        <v>131</v>
      </c>
      <c r="C90" s="71">
        <v>6500010070</v>
      </c>
      <c r="D90" s="72" t="s">
        <v>82</v>
      </c>
      <c r="E90" s="72" t="s">
        <v>84</v>
      </c>
      <c r="F90" s="225">
        <f>1120742.08+157970.76-200000</f>
        <v>1078712.8400000001</v>
      </c>
      <c r="G90" s="226"/>
      <c r="H90" s="227"/>
      <c r="I90" s="228">
        <v>0</v>
      </c>
      <c r="J90" s="229"/>
      <c r="K90" s="230"/>
      <c r="L90" s="228">
        <v>0</v>
      </c>
      <c r="M90" s="229"/>
      <c r="N90" s="230"/>
    </row>
    <row r="91" spans="1:14" s="95" customFormat="1" x14ac:dyDescent="0.25">
      <c r="A91" s="70" t="s">
        <v>141</v>
      </c>
      <c r="B91" s="72" t="s">
        <v>131</v>
      </c>
      <c r="C91" s="71">
        <v>6500010070</v>
      </c>
      <c r="D91" s="72" t="s">
        <v>187</v>
      </c>
      <c r="E91" s="72" t="s">
        <v>87</v>
      </c>
      <c r="F91" s="225">
        <v>380000</v>
      </c>
      <c r="G91" s="226"/>
      <c r="H91" s="227"/>
      <c r="I91" s="228">
        <v>0</v>
      </c>
      <c r="J91" s="229"/>
      <c r="K91" s="230"/>
      <c r="L91" s="228">
        <v>0</v>
      </c>
      <c r="M91" s="229"/>
      <c r="N91" s="230"/>
    </row>
    <row r="92" spans="1:14" s="95" customFormat="1" ht="14.25" customHeight="1" x14ac:dyDescent="0.25">
      <c r="A92" s="185" t="s">
        <v>158</v>
      </c>
      <c r="B92" s="186"/>
      <c r="C92" s="187"/>
      <c r="D92" s="72"/>
      <c r="E92" s="72"/>
      <c r="F92" s="243">
        <f>G89+F90+F91</f>
        <v>1622512.84</v>
      </c>
      <c r="G92" s="244"/>
      <c r="H92" s="245"/>
      <c r="I92" s="228"/>
      <c r="J92" s="229"/>
      <c r="K92" s="230"/>
      <c r="L92" s="228"/>
      <c r="M92" s="229"/>
      <c r="N92" s="230"/>
    </row>
    <row r="93" spans="1:14" s="57" customFormat="1" ht="15.75" thickBot="1" x14ac:dyDescent="0.3">
      <c r="A93" s="58" t="s">
        <v>141</v>
      </c>
      <c r="B93" s="59" t="s">
        <v>159</v>
      </c>
      <c r="C93" s="59" t="s">
        <v>164</v>
      </c>
      <c r="D93" s="60" t="s">
        <v>183</v>
      </c>
      <c r="E93" s="61" t="s">
        <v>94</v>
      </c>
      <c r="F93" s="240">
        <v>1000000</v>
      </c>
      <c r="G93" s="241"/>
      <c r="H93" s="242"/>
      <c r="I93" s="237">
        <v>0</v>
      </c>
      <c r="J93" s="238"/>
      <c r="K93" s="239"/>
      <c r="L93" s="237">
        <v>0</v>
      </c>
      <c r="M93" s="238"/>
      <c r="N93" s="239"/>
    </row>
    <row r="94" spans="1:14" s="57" customFormat="1" ht="15.75" thickBot="1" x14ac:dyDescent="0.3">
      <c r="A94" s="58" t="s">
        <v>141</v>
      </c>
      <c r="B94" s="59" t="s">
        <v>159</v>
      </c>
      <c r="C94" s="59" t="s">
        <v>164</v>
      </c>
      <c r="D94" s="60" t="s">
        <v>82</v>
      </c>
      <c r="E94" s="61" t="s">
        <v>84</v>
      </c>
      <c r="F94" s="179">
        <v>1008500</v>
      </c>
      <c r="G94" s="180"/>
      <c r="H94" s="181"/>
      <c r="I94" s="205">
        <v>0</v>
      </c>
      <c r="J94" s="206"/>
      <c r="K94" s="207"/>
      <c r="L94" s="205">
        <v>0</v>
      </c>
      <c r="M94" s="206"/>
      <c r="N94" s="207"/>
    </row>
    <row r="95" spans="1:14" s="57" customFormat="1" ht="15.75" thickBot="1" x14ac:dyDescent="0.3">
      <c r="A95" s="73" t="s">
        <v>141</v>
      </c>
      <c r="B95" s="74" t="s">
        <v>159</v>
      </c>
      <c r="C95" s="74" t="s">
        <v>164</v>
      </c>
      <c r="D95" s="75" t="s">
        <v>82</v>
      </c>
      <c r="E95" s="74" t="s">
        <v>85</v>
      </c>
      <c r="F95" s="179">
        <f>2418773.08-10000-804773.08-80000</f>
        <v>1524000</v>
      </c>
      <c r="G95" s="180"/>
      <c r="H95" s="181"/>
      <c r="I95" s="205">
        <v>0</v>
      </c>
      <c r="J95" s="206"/>
      <c r="K95" s="207"/>
      <c r="L95" s="205">
        <v>0</v>
      </c>
      <c r="M95" s="206"/>
      <c r="N95" s="207"/>
    </row>
    <row r="96" spans="1:14" s="57" customFormat="1" ht="15.75" thickBot="1" x14ac:dyDescent="0.3">
      <c r="A96" s="151" t="s">
        <v>141</v>
      </c>
      <c r="B96" s="96" t="s">
        <v>159</v>
      </c>
      <c r="C96" s="74" t="s">
        <v>164</v>
      </c>
      <c r="D96" s="96" t="s">
        <v>82</v>
      </c>
      <c r="E96" s="96" t="s">
        <v>113</v>
      </c>
      <c r="F96" s="180">
        <f>962000-47500</f>
        <v>914500</v>
      </c>
      <c r="G96" s="180"/>
      <c r="H96" s="181"/>
      <c r="I96" s="148"/>
      <c r="J96" s="149"/>
      <c r="K96" s="150"/>
      <c r="L96" s="148"/>
      <c r="M96" s="149"/>
      <c r="N96" s="150"/>
    </row>
    <row r="97" spans="1:14" s="57" customFormat="1" ht="15.75" thickBot="1" x14ac:dyDescent="0.3">
      <c r="A97" s="151" t="s">
        <v>141</v>
      </c>
      <c r="B97" s="96" t="s">
        <v>159</v>
      </c>
      <c r="C97" s="96" t="s">
        <v>164</v>
      </c>
      <c r="D97" s="96" t="s">
        <v>82</v>
      </c>
      <c r="E97" s="96" t="s">
        <v>87</v>
      </c>
      <c r="F97" s="158"/>
      <c r="G97" s="158">
        <v>47500</v>
      </c>
      <c r="H97" s="159"/>
      <c r="I97" s="160"/>
      <c r="J97" s="161"/>
      <c r="K97" s="162"/>
      <c r="L97" s="160"/>
      <c r="M97" s="161"/>
      <c r="N97" s="162"/>
    </row>
    <row r="98" spans="1:14" s="57" customFormat="1" ht="15.75" thickBot="1" x14ac:dyDescent="0.3">
      <c r="A98" s="70" t="s">
        <v>141</v>
      </c>
      <c r="B98" s="76" t="s">
        <v>159</v>
      </c>
      <c r="C98" s="76" t="s">
        <v>164</v>
      </c>
      <c r="D98" s="76" t="s">
        <v>82</v>
      </c>
      <c r="E98" s="76" t="s">
        <v>188</v>
      </c>
      <c r="F98" s="191">
        <v>16000</v>
      </c>
      <c r="G98" s="180"/>
      <c r="H98" s="181"/>
      <c r="I98" s="205"/>
      <c r="J98" s="206"/>
      <c r="K98" s="207"/>
      <c r="L98" s="205"/>
      <c r="M98" s="206"/>
      <c r="N98" s="207"/>
    </row>
    <row r="99" spans="1:14" s="57" customFormat="1" x14ac:dyDescent="0.25">
      <c r="A99" s="73" t="s">
        <v>141</v>
      </c>
      <c r="B99" s="74" t="s">
        <v>159</v>
      </c>
      <c r="C99" s="74" t="s">
        <v>182</v>
      </c>
      <c r="D99" s="75" t="s">
        <v>82</v>
      </c>
      <c r="E99" s="74" t="s">
        <v>85</v>
      </c>
      <c r="F99" s="192">
        <v>145000</v>
      </c>
      <c r="G99" s="193"/>
      <c r="H99" s="194"/>
      <c r="I99" s="222">
        <v>0</v>
      </c>
      <c r="J99" s="223"/>
      <c r="K99" s="224"/>
      <c r="L99" s="222">
        <v>0</v>
      </c>
      <c r="M99" s="223"/>
      <c r="N99" s="224"/>
    </row>
    <row r="100" spans="1:14" s="64" customFormat="1" ht="15.75" customHeight="1" thickBot="1" x14ac:dyDescent="0.3">
      <c r="A100" s="176" t="s">
        <v>158</v>
      </c>
      <c r="B100" s="177"/>
      <c r="C100" s="178"/>
      <c r="D100" s="62"/>
      <c r="E100" s="63"/>
      <c r="F100" s="212">
        <f>F93+F94+F95+F96+G97+F98+F99</f>
        <v>4655500</v>
      </c>
      <c r="G100" s="213"/>
      <c r="H100" s="214"/>
      <c r="I100" s="215">
        <v>0</v>
      </c>
      <c r="J100" s="216"/>
      <c r="K100" s="217"/>
      <c r="L100" s="215">
        <v>0</v>
      </c>
      <c r="M100" s="216"/>
      <c r="N100" s="217"/>
    </row>
    <row r="101" spans="1:14" s="57" customFormat="1" ht="15.75" thickBot="1" x14ac:dyDescent="0.3">
      <c r="A101" s="73" t="s">
        <v>141</v>
      </c>
      <c r="B101" s="74" t="s">
        <v>141</v>
      </c>
      <c r="C101" s="74" t="s">
        <v>165</v>
      </c>
      <c r="D101" s="60" t="s">
        <v>166</v>
      </c>
      <c r="E101" s="61" t="s">
        <v>167</v>
      </c>
      <c r="F101" s="179">
        <v>3200000</v>
      </c>
      <c r="G101" s="180"/>
      <c r="H101" s="181"/>
      <c r="I101" s="205">
        <v>0</v>
      </c>
      <c r="J101" s="206"/>
      <c r="K101" s="207"/>
      <c r="L101" s="205">
        <v>0</v>
      </c>
      <c r="M101" s="206"/>
      <c r="N101" s="207"/>
    </row>
    <row r="102" spans="1:14" s="57" customFormat="1" ht="15.75" thickBot="1" x14ac:dyDescent="0.3">
      <c r="A102" s="70" t="s">
        <v>141</v>
      </c>
      <c r="B102" s="76" t="s">
        <v>141</v>
      </c>
      <c r="C102" s="76" t="s">
        <v>172</v>
      </c>
      <c r="D102" s="60" t="s">
        <v>120</v>
      </c>
      <c r="E102" s="61" t="s">
        <v>121</v>
      </c>
      <c r="F102" s="179">
        <v>197000</v>
      </c>
      <c r="G102" s="180"/>
      <c r="H102" s="181"/>
      <c r="I102" s="205">
        <v>0</v>
      </c>
      <c r="J102" s="206"/>
      <c r="K102" s="207"/>
      <c r="L102" s="205">
        <v>0</v>
      </c>
      <c r="M102" s="206"/>
      <c r="N102" s="207"/>
    </row>
    <row r="103" spans="1:14" s="64" customFormat="1" ht="15.75" customHeight="1" thickBot="1" x14ac:dyDescent="0.3">
      <c r="A103" s="198" t="s">
        <v>158</v>
      </c>
      <c r="B103" s="186"/>
      <c r="C103" s="199"/>
      <c r="D103" s="62"/>
      <c r="E103" s="63"/>
      <c r="F103" s="182">
        <f>SUM(F101:F102)</f>
        <v>3397000</v>
      </c>
      <c r="G103" s="183"/>
      <c r="H103" s="184"/>
      <c r="I103" s="209">
        <f>SUM(I101:K101)</f>
        <v>0</v>
      </c>
      <c r="J103" s="210"/>
      <c r="K103" s="211"/>
      <c r="L103" s="209">
        <f>SUM(L101:N101)</f>
        <v>0</v>
      </c>
      <c r="M103" s="210"/>
      <c r="N103" s="211"/>
    </row>
    <row r="104" spans="1:14" s="64" customFormat="1" ht="15.75" customHeight="1" thickBot="1" x14ac:dyDescent="0.3">
      <c r="A104" s="70" t="s">
        <v>143</v>
      </c>
      <c r="B104" s="71" t="s">
        <v>141</v>
      </c>
      <c r="C104" s="71">
        <v>7700010070</v>
      </c>
      <c r="D104" s="98" t="s">
        <v>82</v>
      </c>
      <c r="E104" s="99" t="s">
        <v>85</v>
      </c>
      <c r="F104" s="188">
        <v>0</v>
      </c>
      <c r="G104" s="189"/>
      <c r="H104" s="190"/>
      <c r="I104" s="209"/>
      <c r="J104" s="210"/>
      <c r="K104" s="211"/>
      <c r="L104" s="209"/>
      <c r="M104" s="210"/>
      <c r="N104" s="211"/>
    </row>
    <row r="105" spans="1:14" s="57" customFormat="1" ht="15.75" thickBot="1" x14ac:dyDescent="0.3">
      <c r="A105" s="58" t="s">
        <v>143</v>
      </c>
      <c r="B105" s="59" t="s">
        <v>143</v>
      </c>
      <c r="C105" s="59" t="s">
        <v>168</v>
      </c>
      <c r="D105" s="60" t="s">
        <v>82</v>
      </c>
      <c r="E105" s="61" t="s">
        <v>86</v>
      </c>
      <c r="F105" s="179">
        <v>0</v>
      </c>
      <c r="G105" s="180"/>
      <c r="H105" s="181"/>
      <c r="I105" s="205">
        <v>0</v>
      </c>
      <c r="J105" s="206"/>
      <c r="K105" s="207"/>
      <c r="L105" s="205">
        <v>0</v>
      </c>
      <c r="M105" s="206"/>
      <c r="N105" s="207"/>
    </row>
    <row r="106" spans="1:14" s="64" customFormat="1" ht="15.75" customHeight="1" thickBot="1" x14ac:dyDescent="0.3">
      <c r="A106" s="173" t="s">
        <v>158</v>
      </c>
      <c r="B106" s="174"/>
      <c r="C106" s="175"/>
      <c r="D106" s="62"/>
      <c r="E106" s="63"/>
      <c r="F106" s="182">
        <f>SUM(F104:F105)</f>
        <v>0</v>
      </c>
      <c r="G106" s="183"/>
      <c r="H106" s="184"/>
      <c r="I106" s="209">
        <f>SUM(I105:K105)</f>
        <v>0</v>
      </c>
      <c r="J106" s="210"/>
      <c r="K106" s="211"/>
      <c r="L106" s="209">
        <f>SUM(L105:N105)</f>
        <v>0</v>
      </c>
      <c r="M106" s="210"/>
      <c r="N106" s="211"/>
    </row>
    <row r="107" spans="1:14" s="57" customFormat="1" ht="15.75" thickBot="1" x14ac:dyDescent="0.3">
      <c r="A107" s="58" t="s">
        <v>144</v>
      </c>
      <c r="B107" s="59" t="s">
        <v>130</v>
      </c>
      <c r="C107" s="59" t="s">
        <v>169</v>
      </c>
      <c r="D107" s="60" t="s">
        <v>120</v>
      </c>
      <c r="E107" s="61" t="s">
        <v>121</v>
      </c>
      <c r="F107" s="179">
        <f>738000+169700</f>
        <v>907700</v>
      </c>
      <c r="G107" s="180"/>
      <c r="H107" s="181"/>
      <c r="I107" s="205">
        <v>0</v>
      </c>
      <c r="J107" s="206"/>
      <c r="K107" s="207"/>
      <c r="L107" s="205">
        <v>0</v>
      </c>
      <c r="M107" s="206"/>
      <c r="N107" s="207"/>
    </row>
    <row r="108" spans="1:14" s="64" customFormat="1" ht="15.75" customHeight="1" thickBot="1" x14ac:dyDescent="0.3">
      <c r="A108" s="91" t="s">
        <v>158</v>
      </c>
      <c r="B108" s="92"/>
      <c r="C108" s="93"/>
      <c r="D108" s="62"/>
      <c r="E108" s="63"/>
      <c r="F108" s="182">
        <f>SUM(F107)</f>
        <v>907700</v>
      </c>
      <c r="G108" s="183"/>
      <c r="H108" s="184"/>
      <c r="I108" s="209" t="e">
        <f>#REF!+I105+I106+I107</f>
        <v>#REF!</v>
      </c>
      <c r="J108" s="210"/>
      <c r="K108" s="211"/>
      <c r="L108" s="209" t="e">
        <f>#REF!+L105+L106+L107</f>
        <v>#REF!</v>
      </c>
      <c r="M108" s="210"/>
      <c r="N108" s="211"/>
    </row>
    <row r="109" spans="1:14" ht="19.5" thickBot="1" x14ac:dyDescent="0.35">
      <c r="A109" s="55"/>
      <c r="B109" s="55"/>
      <c r="C109" s="55"/>
      <c r="D109" s="55"/>
      <c r="E109" s="56" t="s">
        <v>29</v>
      </c>
      <c r="F109" s="219">
        <f>F33+F47+F50+F53+F72+F75+F77+F80+F85+F88+F92+F100+F103+F106+F108+G49</f>
        <v>22772212.469999999</v>
      </c>
      <c r="G109" s="220"/>
      <c r="H109" s="221"/>
      <c r="I109" s="274"/>
      <c r="J109" s="275"/>
      <c r="K109" s="276"/>
      <c r="L109" s="274"/>
      <c r="M109" s="275"/>
      <c r="N109" s="276"/>
    </row>
    <row r="112" spans="1:14" x14ac:dyDescent="0.25">
      <c r="A112" s="94" t="s">
        <v>95</v>
      </c>
      <c r="B112" s="94"/>
      <c r="C112" s="94"/>
      <c r="D112" s="94"/>
      <c r="E112" s="94"/>
      <c r="F112" s="125"/>
      <c r="G112" s="125" t="s">
        <v>65</v>
      </c>
      <c r="H112" s="218" t="s">
        <v>194</v>
      </c>
      <c r="I112" s="218"/>
      <c r="J112" s="218"/>
      <c r="K112" s="218"/>
      <c r="L112" s="218"/>
      <c r="M112" s="218"/>
      <c r="N112" s="9"/>
    </row>
    <row r="113" spans="1:14" x14ac:dyDescent="0.25">
      <c r="A113" s="9"/>
      <c r="B113" s="9"/>
      <c r="C113" s="9"/>
      <c r="D113" s="9"/>
      <c r="E113" s="9"/>
      <c r="F113" s="125"/>
      <c r="G113" s="125" t="s">
        <v>66</v>
      </c>
      <c r="H113" s="208" t="s">
        <v>0</v>
      </c>
      <c r="I113" s="208"/>
      <c r="J113" s="208"/>
      <c r="K113" s="208"/>
      <c r="L113" s="208"/>
      <c r="M113" s="208"/>
      <c r="N113" s="9"/>
    </row>
  </sheetData>
  <mergeCells count="277">
    <mergeCell ref="C9:K9"/>
    <mergeCell ref="A51:C51"/>
    <mergeCell ref="F51:H51"/>
    <mergeCell ref="F28:H28"/>
    <mergeCell ref="I28:K28"/>
    <mergeCell ref="L28:N28"/>
    <mergeCell ref="F29:H29"/>
    <mergeCell ref="I29:K29"/>
    <mergeCell ref="L29:N29"/>
    <mergeCell ref="A12:K12"/>
    <mergeCell ref="M12:N12"/>
    <mergeCell ref="M13:N13"/>
    <mergeCell ref="M15:N15"/>
    <mergeCell ref="M10:N10"/>
    <mergeCell ref="K11:L11"/>
    <mergeCell ref="M16:N16"/>
    <mergeCell ref="M14:N14"/>
    <mergeCell ref="I33:K33"/>
    <mergeCell ref="L33:N33"/>
    <mergeCell ref="A33:C33"/>
    <mergeCell ref="F34:H34"/>
    <mergeCell ref="I34:K34"/>
    <mergeCell ref="L34:N34"/>
    <mergeCell ref="L36:N36"/>
    <mergeCell ref="I109:K109"/>
    <mergeCell ref="L105:N105"/>
    <mergeCell ref="L109:N109"/>
    <mergeCell ref="L22:N27"/>
    <mergeCell ref="B24:B27"/>
    <mergeCell ref="E20:E27"/>
    <mergeCell ref="D24:D27"/>
    <mergeCell ref="F20:N20"/>
    <mergeCell ref="A21:D23"/>
    <mergeCell ref="F21:H21"/>
    <mergeCell ref="I21:K21"/>
    <mergeCell ref="I30:K30"/>
    <mergeCell ref="L30:N30"/>
    <mergeCell ref="F31:H31"/>
    <mergeCell ref="I31:K31"/>
    <mergeCell ref="L31:N31"/>
    <mergeCell ref="F32:H32"/>
    <mergeCell ref="I32:K32"/>
    <mergeCell ref="L32:N32"/>
    <mergeCell ref="F30:H30"/>
    <mergeCell ref="F33:H33"/>
    <mergeCell ref="F82:H82"/>
    <mergeCell ref="L35:N35"/>
    <mergeCell ref="I36:K36"/>
    <mergeCell ref="A8:N8"/>
    <mergeCell ref="K6:N6"/>
    <mergeCell ref="L21:N21"/>
    <mergeCell ref="A24:A27"/>
    <mergeCell ref="C24:C27"/>
    <mergeCell ref="A20:D20"/>
    <mergeCell ref="F22:H27"/>
    <mergeCell ref="I22:K27"/>
    <mergeCell ref="B1:N1"/>
    <mergeCell ref="B2:N2"/>
    <mergeCell ref="B3:N3"/>
    <mergeCell ref="B5:N5"/>
    <mergeCell ref="B6:J6"/>
    <mergeCell ref="B7:E7"/>
    <mergeCell ref="G7:J7"/>
    <mergeCell ref="B4:N4"/>
    <mergeCell ref="M11:N11"/>
    <mergeCell ref="A18:N18"/>
    <mergeCell ref="A13:K13"/>
    <mergeCell ref="A14:K14"/>
    <mergeCell ref="A15:K15"/>
    <mergeCell ref="A16:K16"/>
    <mergeCell ref="A17:K17"/>
    <mergeCell ref="M17:N17"/>
    <mergeCell ref="F36:H36"/>
    <mergeCell ref="F35:H35"/>
    <mergeCell ref="I35:K35"/>
    <mergeCell ref="I95:K95"/>
    <mergeCell ref="F37:H37"/>
    <mergeCell ref="I37:K37"/>
    <mergeCell ref="L37:N37"/>
    <mergeCell ref="F39:H39"/>
    <mergeCell ref="I39:K39"/>
    <mergeCell ref="L39:N39"/>
    <mergeCell ref="F38:H38"/>
    <mergeCell ref="I38:K38"/>
    <mergeCell ref="L38:N38"/>
    <mergeCell ref="F92:H92"/>
    <mergeCell ref="I92:K92"/>
    <mergeCell ref="L92:N92"/>
    <mergeCell ref="I56:K56"/>
    <mergeCell ref="L56:N56"/>
    <mergeCell ref="F70:H70"/>
    <mergeCell ref="L91:N91"/>
    <mergeCell ref="F56:H56"/>
    <mergeCell ref="F58:H58"/>
    <mergeCell ref="I58:K58"/>
    <mergeCell ref="F40:H40"/>
    <mergeCell ref="A53:C53"/>
    <mergeCell ref="F53:H53"/>
    <mergeCell ref="I53:K53"/>
    <mergeCell ref="L53:N53"/>
    <mergeCell ref="F55:H55"/>
    <mergeCell ref="I55:K55"/>
    <mergeCell ref="I40:K40"/>
    <mergeCell ref="L40:N40"/>
    <mergeCell ref="L44:N44"/>
    <mergeCell ref="F41:H41"/>
    <mergeCell ref="I41:K41"/>
    <mergeCell ref="L41:N41"/>
    <mergeCell ref="F42:H42"/>
    <mergeCell ref="I42:K42"/>
    <mergeCell ref="L42:N42"/>
    <mergeCell ref="F43:H43"/>
    <mergeCell ref="I43:K43"/>
    <mergeCell ref="L43:N43"/>
    <mergeCell ref="F44:H44"/>
    <mergeCell ref="F46:H46"/>
    <mergeCell ref="I46:K46"/>
    <mergeCell ref="L46:N46"/>
    <mergeCell ref="F52:H52"/>
    <mergeCell ref="I52:K52"/>
    <mergeCell ref="A47:C47"/>
    <mergeCell ref="F47:H47"/>
    <mergeCell ref="I47:K47"/>
    <mergeCell ref="L47:N47"/>
    <mergeCell ref="F50:H50"/>
    <mergeCell ref="I50:K50"/>
    <mergeCell ref="L50:N50"/>
    <mergeCell ref="F48:H48"/>
    <mergeCell ref="A49:C49"/>
    <mergeCell ref="L52:N52"/>
    <mergeCell ref="L55:N55"/>
    <mergeCell ref="L54:N54"/>
    <mergeCell ref="F54:H54"/>
    <mergeCell ref="I54:K54"/>
    <mergeCell ref="I63:K63"/>
    <mergeCell ref="L63:N63"/>
    <mergeCell ref="F64:H64"/>
    <mergeCell ref="I64:K64"/>
    <mergeCell ref="L64:N64"/>
    <mergeCell ref="F57:H57"/>
    <mergeCell ref="I57:K57"/>
    <mergeCell ref="L57:N57"/>
    <mergeCell ref="F60:H60"/>
    <mergeCell ref="I65:K65"/>
    <mergeCell ref="L65:N65"/>
    <mergeCell ref="L66:N66"/>
    <mergeCell ref="L67:N67"/>
    <mergeCell ref="I68:K68"/>
    <mergeCell ref="L75:N75"/>
    <mergeCell ref="I76:K76"/>
    <mergeCell ref="L76:N76"/>
    <mergeCell ref="I77:K77"/>
    <mergeCell ref="L77:N77"/>
    <mergeCell ref="I75:K75"/>
    <mergeCell ref="I72:K72"/>
    <mergeCell ref="L72:N72"/>
    <mergeCell ref="F73:H73"/>
    <mergeCell ref="I73:K73"/>
    <mergeCell ref="L73:N73"/>
    <mergeCell ref="I74:K74"/>
    <mergeCell ref="L74:N74"/>
    <mergeCell ref="I79:K79"/>
    <mergeCell ref="L79:N79"/>
    <mergeCell ref="F74:H74"/>
    <mergeCell ref="I78:K78"/>
    <mergeCell ref="L78:N78"/>
    <mergeCell ref="F76:H76"/>
    <mergeCell ref="L81:N81"/>
    <mergeCell ref="I86:K86"/>
    <mergeCell ref="L86:N86"/>
    <mergeCell ref="F84:H84"/>
    <mergeCell ref="I84:K84"/>
    <mergeCell ref="L80:N80"/>
    <mergeCell ref="L84:N84"/>
    <mergeCell ref="F80:H80"/>
    <mergeCell ref="I80:K80"/>
    <mergeCell ref="F85:H85"/>
    <mergeCell ref="I85:K85"/>
    <mergeCell ref="L85:N85"/>
    <mergeCell ref="F86:H86"/>
    <mergeCell ref="I81:K81"/>
    <mergeCell ref="L87:N87"/>
    <mergeCell ref="F87:H87"/>
    <mergeCell ref="L99:N99"/>
    <mergeCell ref="I103:K103"/>
    <mergeCell ref="L103:N103"/>
    <mergeCell ref="F90:H90"/>
    <mergeCell ref="I90:K90"/>
    <mergeCell ref="I88:K88"/>
    <mergeCell ref="L88:N88"/>
    <mergeCell ref="F88:H88"/>
    <mergeCell ref="L90:N90"/>
    <mergeCell ref="F91:H91"/>
    <mergeCell ref="I91:K91"/>
    <mergeCell ref="I93:K93"/>
    <mergeCell ref="F93:H93"/>
    <mergeCell ref="L93:N93"/>
    <mergeCell ref="I94:K94"/>
    <mergeCell ref="L94:N94"/>
    <mergeCell ref="L95:N95"/>
    <mergeCell ref="I98:K98"/>
    <mergeCell ref="L98:N98"/>
    <mergeCell ref="I99:K99"/>
    <mergeCell ref="F96:H96"/>
    <mergeCell ref="I87:K87"/>
    <mergeCell ref="I107:K107"/>
    <mergeCell ref="L107:N107"/>
    <mergeCell ref="L102:N102"/>
    <mergeCell ref="H113:M113"/>
    <mergeCell ref="I106:K106"/>
    <mergeCell ref="F100:H100"/>
    <mergeCell ref="I100:K100"/>
    <mergeCell ref="L100:N100"/>
    <mergeCell ref="F101:H101"/>
    <mergeCell ref="I101:K101"/>
    <mergeCell ref="H112:M112"/>
    <mergeCell ref="F108:H108"/>
    <mergeCell ref="I108:K108"/>
    <mergeCell ref="L108:N108"/>
    <mergeCell ref="L106:N106"/>
    <mergeCell ref="F107:H107"/>
    <mergeCell ref="I104:K104"/>
    <mergeCell ref="L104:N104"/>
    <mergeCell ref="I102:K102"/>
    <mergeCell ref="L101:N101"/>
    <mergeCell ref="F103:H103"/>
    <mergeCell ref="F105:H105"/>
    <mergeCell ref="F109:H109"/>
    <mergeCell ref="I105:K105"/>
    <mergeCell ref="F45:H45"/>
    <mergeCell ref="I45:K45"/>
    <mergeCell ref="L45:N45"/>
    <mergeCell ref="I44:K44"/>
    <mergeCell ref="F65:H65"/>
    <mergeCell ref="F71:H71"/>
    <mergeCell ref="I71:K71"/>
    <mergeCell ref="L71:N71"/>
    <mergeCell ref="F66:H66"/>
    <mergeCell ref="F67:H67"/>
    <mergeCell ref="F68:H68"/>
    <mergeCell ref="I66:K66"/>
    <mergeCell ref="I69:K69"/>
    <mergeCell ref="L68:N68"/>
    <mergeCell ref="L58:N58"/>
    <mergeCell ref="F59:H59"/>
    <mergeCell ref="I59:K59"/>
    <mergeCell ref="L59:N59"/>
    <mergeCell ref="F61:H61"/>
    <mergeCell ref="I61:K61"/>
    <mergeCell ref="L61:N61"/>
    <mergeCell ref="F63:H63"/>
    <mergeCell ref="L69:N69"/>
    <mergeCell ref="I67:K67"/>
    <mergeCell ref="A106:C106"/>
    <mergeCell ref="A100:C100"/>
    <mergeCell ref="F69:H69"/>
    <mergeCell ref="F106:H106"/>
    <mergeCell ref="F102:H102"/>
    <mergeCell ref="A92:C92"/>
    <mergeCell ref="F104:H104"/>
    <mergeCell ref="F98:H98"/>
    <mergeCell ref="F99:H99"/>
    <mergeCell ref="F94:H94"/>
    <mergeCell ref="F95:H95"/>
    <mergeCell ref="A88:C88"/>
    <mergeCell ref="A103:C103"/>
    <mergeCell ref="A80:C80"/>
    <mergeCell ref="F81:H81"/>
    <mergeCell ref="A85:C85"/>
    <mergeCell ref="A75:C75"/>
    <mergeCell ref="F75:H75"/>
    <mergeCell ref="F78:H78"/>
    <mergeCell ref="A77:C77"/>
    <mergeCell ref="F77:H77"/>
    <mergeCell ref="F79:H79"/>
    <mergeCell ref="A72:C72"/>
    <mergeCell ref="F72:H72"/>
  </mergeCells>
  <hyperlinks>
    <hyperlink ref="K11" r:id="rId1" location="/document/99/9035738/XA00M1S2LR/" display="https://vip.gosfinansy.ru/ - /document/99/9035738/XA00M1S2LR/"/>
  </hyperlinks>
  <pageMargins left="0.70866141732283472" right="0.70866141732283472" top="0.74803149606299213" bottom="0.74803149606299213" header="0.31496062992125984" footer="0.31496062992125984"/>
  <pageSetup paperSize="9" scale="7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B20" sqref="B20"/>
    </sheetView>
  </sheetViews>
  <sheetFormatPr defaultRowHeight="15" x14ac:dyDescent="0.25"/>
  <cols>
    <col min="1" max="1" width="12.5703125" customWidth="1"/>
    <col min="7" max="7" width="14.42578125" customWidth="1"/>
    <col min="8" max="8" width="10.28515625" customWidth="1"/>
    <col min="9" max="9" width="11.7109375" customWidth="1"/>
    <col min="10" max="10" width="10.140625" customWidth="1"/>
  </cols>
  <sheetData>
    <row r="1" spans="1:16" ht="36" customHeight="1" x14ac:dyDescent="0.25">
      <c r="A1" s="208" t="s">
        <v>35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</row>
    <row r="2" spans="1:16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6.149999999999999" customHeight="1" thickBot="1" x14ac:dyDescent="0.3">
      <c r="A3" s="48" t="s">
        <v>32</v>
      </c>
      <c r="B3" s="30" t="s">
        <v>16</v>
      </c>
      <c r="C3" s="300" t="s">
        <v>15</v>
      </c>
      <c r="D3" s="301"/>
      <c r="E3" s="301"/>
      <c r="F3" s="302"/>
      <c r="G3" s="30" t="s">
        <v>16</v>
      </c>
      <c r="H3" s="303" t="s">
        <v>67</v>
      </c>
      <c r="I3" s="304"/>
      <c r="J3" s="304"/>
      <c r="K3" s="304"/>
      <c r="L3" s="304"/>
      <c r="M3" s="304"/>
      <c r="N3" s="304"/>
      <c r="O3" s="304"/>
      <c r="P3" s="305"/>
    </row>
    <row r="4" spans="1:16" ht="15" customHeight="1" x14ac:dyDescent="0.25">
      <c r="A4" s="329" t="s">
        <v>33</v>
      </c>
      <c r="B4" s="330" t="s">
        <v>34</v>
      </c>
      <c r="C4" s="331" t="s">
        <v>18</v>
      </c>
      <c r="D4" s="345"/>
      <c r="E4" s="345"/>
      <c r="F4" s="330"/>
      <c r="G4" s="34" t="s">
        <v>73</v>
      </c>
      <c r="H4" s="306" t="s">
        <v>19</v>
      </c>
      <c r="I4" s="307"/>
      <c r="J4" s="308"/>
      <c r="K4" s="306" t="s">
        <v>68</v>
      </c>
      <c r="L4" s="307"/>
      <c r="M4" s="308"/>
      <c r="N4" s="306" t="s">
        <v>69</v>
      </c>
      <c r="O4" s="307"/>
      <c r="P4" s="308"/>
    </row>
    <row r="5" spans="1:16" ht="19.899999999999999" customHeight="1" x14ac:dyDescent="0.25">
      <c r="A5" s="329"/>
      <c r="B5" s="330"/>
      <c r="C5" s="331"/>
      <c r="D5" s="345"/>
      <c r="E5" s="345"/>
      <c r="F5" s="330"/>
      <c r="G5" s="34" t="s">
        <v>75</v>
      </c>
      <c r="H5" s="309"/>
      <c r="I5" s="310"/>
      <c r="J5" s="311"/>
      <c r="K5" s="309"/>
      <c r="L5" s="310"/>
      <c r="M5" s="311"/>
      <c r="N5" s="309"/>
      <c r="O5" s="310"/>
      <c r="P5" s="311"/>
    </row>
    <row r="6" spans="1:16" ht="15.75" thickBot="1" x14ac:dyDescent="0.3">
      <c r="A6" s="329"/>
      <c r="B6" s="330"/>
      <c r="C6" s="346"/>
      <c r="D6" s="347"/>
      <c r="E6" s="347"/>
      <c r="F6" s="348"/>
      <c r="G6" s="34"/>
      <c r="H6" s="309"/>
      <c r="I6" s="310"/>
      <c r="J6" s="311"/>
      <c r="K6" s="309"/>
      <c r="L6" s="310"/>
      <c r="M6" s="311"/>
      <c r="N6" s="309"/>
      <c r="O6" s="310"/>
      <c r="P6" s="311"/>
    </row>
    <row r="7" spans="1:16" ht="15" customHeight="1" x14ac:dyDescent="0.25">
      <c r="A7" s="322"/>
      <c r="B7" s="324"/>
      <c r="C7" s="326" t="s">
        <v>23</v>
      </c>
      <c r="D7" s="30" t="s">
        <v>24</v>
      </c>
      <c r="E7" s="326" t="s">
        <v>25</v>
      </c>
      <c r="F7" s="326" t="s">
        <v>49</v>
      </c>
      <c r="G7" s="350"/>
      <c r="H7" s="309"/>
      <c r="I7" s="310"/>
      <c r="J7" s="311"/>
      <c r="K7" s="309"/>
      <c r="L7" s="310"/>
      <c r="M7" s="311"/>
      <c r="N7" s="309"/>
      <c r="O7" s="310"/>
      <c r="P7" s="311"/>
    </row>
    <row r="8" spans="1:16" x14ac:dyDescent="0.25">
      <c r="A8" s="322"/>
      <c r="B8" s="324"/>
      <c r="C8" s="327"/>
      <c r="D8" s="31" t="s">
        <v>23</v>
      </c>
      <c r="E8" s="327"/>
      <c r="F8" s="327"/>
      <c r="G8" s="350"/>
      <c r="H8" s="309"/>
      <c r="I8" s="310"/>
      <c r="J8" s="311"/>
      <c r="K8" s="309"/>
      <c r="L8" s="310"/>
      <c r="M8" s="311"/>
      <c r="N8" s="309"/>
      <c r="O8" s="310"/>
      <c r="P8" s="311"/>
    </row>
    <row r="9" spans="1:16" ht="5.25" customHeight="1" x14ac:dyDescent="0.25">
      <c r="A9" s="322"/>
      <c r="B9" s="324"/>
      <c r="C9" s="327"/>
      <c r="D9" s="32"/>
      <c r="E9" s="327"/>
      <c r="F9" s="327"/>
      <c r="G9" s="350"/>
      <c r="H9" s="309"/>
      <c r="I9" s="310"/>
      <c r="J9" s="311"/>
      <c r="K9" s="309"/>
      <c r="L9" s="310"/>
      <c r="M9" s="311"/>
      <c r="N9" s="309"/>
      <c r="O9" s="310"/>
      <c r="P9" s="311"/>
    </row>
    <row r="10" spans="1:16" ht="15.75" thickBot="1" x14ac:dyDescent="0.3">
      <c r="A10" s="323"/>
      <c r="B10" s="325"/>
      <c r="C10" s="328"/>
      <c r="D10" s="33"/>
      <c r="E10" s="328"/>
      <c r="F10" s="328"/>
      <c r="G10" s="406"/>
      <c r="H10" s="315"/>
      <c r="I10" s="316"/>
      <c r="J10" s="317"/>
      <c r="K10" s="315"/>
      <c r="L10" s="316"/>
      <c r="M10" s="317"/>
      <c r="N10" s="315"/>
      <c r="O10" s="316"/>
      <c r="P10" s="317"/>
    </row>
    <row r="11" spans="1:16" ht="15.75" thickBot="1" x14ac:dyDescent="0.3">
      <c r="A11" s="49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294">
        <v>8</v>
      </c>
      <c r="I11" s="295"/>
      <c r="J11" s="334"/>
      <c r="K11" s="294">
        <v>9</v>
      </c>
      <c r="L11" s="295"/>
      <c r="M11" s="295"/>
      <c r="N11" s="282">
        <v>10</v>
      </c>
      <c r="O11" s="283"/>
      <c r="P11" s="284"/>
    </row>
    <row r="12" spans="1:16" ht="15.75" thickBot="1" x14ac:dyDescent="0.3">
      <c r="A12" s="50"/>
      <c r="B12" s="13"/>
      <c r="C12" s="13"/>
      <c r="D12" s="13"/>
      <c r="E12" s="13"/>
      <c r="F12" s="13"/>
      <c r="G12" s="13"/>
      <c r="H12" s="335"/>
      <c r="I12" s="336"/>
      <c r="J12" s="337"/>
      <c r="K12" s="335"/>
      <c r="L12" s="336"/>
      <c r="M12" s="337"/>
      <c r="N12" s="338"/>
      <c r="O12" s="339"/>
      <c r="P12" s="340"/>
    </row>
    <row r="13" spans="1:16" ht="15.75" thickBot="1" x14ac:dyDescent="0.3">
      <c r="A13" s="320" t="s">
        <v>28</v>
      </c>
      <c r="B13" s="321"/>
      <c r="C13" s="13"/>
      <c r="D13" s="13"/>
      <c r="E13" s="13"/>
      <c r="F13" s="13"/>
      <c r="G13" s="13"/>
      <c r="H13" s="274"/>
      <c r="I13" s="275"/>
      <c r="J13" s="276"/>
      <c r="K13" s="274"/>
      <c r="L13" s="275"/>
      <c r="M13" s="276"/>
      <c r="N13" s="274"/>
      <c r="O13" s="275"/>
      <c r="P13" s="276"/>
    </row>
    <row r="14" spans="1:16" ht="15.75" customHeight="1" thickBot="1" x14ac:dyDescent="0.3">
      <c r="A14" s="3"/>
      <c r="B14" s="3"/>
      <c r="C14" s="3"/>
      <c r="D14" s="3"/>
      <c r="E14" s="3"/>
      <c r="F14" s="3"/>
      <c r="G14" s="11" t="s">
        <v>29</v>
      </c>
      <c r="H14" s="274"/>
      <c r="I14" s="275"/>
      <c r="J14" s="276"/>
      <c r="K14" s="274"/>
      <c r="L14" s="275"/>
      <c r="M14" s="276"/>
      <c r="N14" s="274"/>
      <c r="O14" s="275"/>
      <c r="P14" s="276"/>
    </row>
  </sheetData>
  <mergeCells count="28">
    <mergeCell ref="A13:B13"/>
    <mergeCell ref="H13:J13"/>
    <mergeCell ref="K13:M13"/>
    <mergeCell ref="N13:P13"/>
    <mergeCell ref="A7:A10"/>
    <mergeCell ref="B7:B10"/>
    <mergeCell ref="C7:C10"/>
    <mergeCell ref="E7:E10"/>
    <mergeCell ref="G7:G10"/>
    <mergeCell ref="H14:J14"/>
    <mergeCell ref="K14:M14"/>
    <mergeCell ref="N14:P14"/>
    <mergeCell ref="H11:J11"/>
    <mergeCell ref="K11:M11"/>
    <mergeCell ref="N11:P11"/>
    <mergeCell ref="H12:J12"/>
    <mergeCell ref="K12:M12"/>
    <mergeCell ref="N12:P12"/>
    <mergeCell ref="A1:P1"/>
    <mergeCell ref="C3:F3"/>
    <mergeCell ref="H3:P3"/>
    <mergeCell ref="H4:J10"/>
    <mergeCell ref="K4:M10"/>
    <mergeCell ref="N4:P10"/>
    <mergeCell ref="F7:F10"/>
    <mergeCell ref="A4:A6"/>
    <mergeCell ref="B4:B6"/>
    <mergeCell ref="C4:F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M22" sqref="M22"/>
    </sheetView>
  </sheetViews>
  <sheetFormatPr defaultRowHeight="15" x14ac:dyDescent="0.25"/>
  <cols>
    <col min="1" max="1" width="14.28515625" customWidth="1"/>
    <col min="3" max="3" width="9.85546875" customWidth="1"/>
    <col min="4" max="5" width="10.28515625" customWidth="1"/>
    <col min="6" max="6" width="10.7109375" customWidth="1"/>
    <col min="7" max="7" width="14" customWidth="1"/>
  </cols>
  <sheetData>
    <row r="1" spans="1:16" x14ac:dyDescent="0.25">
      <c r="A1" s="208" t="s">
        <v>43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</row>
    <row r="2" spans="1:16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 customHeight="1" thickBot="1" x14ac:dyDescent="0.3">
      <c r="A3" s="52" t="s">
        <v>32</v>
      </c>
      <c r="B3" s="30" t="s">
        <v>16</v>
      </c>
      <c r="C3" s="300" t="s">
        <v>15</v>
      </c>
      <c r="D3" s="301"/>
      <c r="E3" s="301"/>
      <c r="F3" s="302"/>
      <c r="G3" s="37" t="s">
        <v>16</v>
      </c>
      <c r="H3" s="303" t="s">
        <v>67</v>
      </c>
      <c r="I3" s="304"/>
      <c r="J3" s="304"/>
      <c r="K3" s="304"/>
      <c r="L3" s="304"/>
      <c r="M3" s="304"/>
      <c r="N3" s="304"/>
      <c r="O3" s="304"/>
      <c r="P3" s="305"/>
    </row>
    <row r="4" spans="1:16" ht="15" customHeight="1" x14ac:dyDescent="0.25">
      <c r="A4" s="407" t="s">
        <v>33</v>
      </c>
      <c r="B4" s="330" t="s">
        <v>34</v>
      </c>
      <c r="C4" s="331" t="s">
        <v>18</v>
      </c>
      <c r="D4" s="345"/>
      <c r="E4" s="345"/>
      <c r="F4" s="330"/>
      <c r="G4" s="34" t="s">
        <v>73</v>
      </c>
      <c r="H4" s="306" t="s">
        <v>19</v>
      </c>
      <c r="I4" s="307"/>
      <c r="J4" s="308"/>
      <c r="K4" s="306" t="s">
        <v>68</v>
      </c>
      <c r="L4" s="307"/>
      <c r="M4" s="308"/>
      <c r="N4" s="306" t="s">
        <v>69</v>
      </c>
      <c r="O4" s="307"/>
      <c r="P4" s="308"/>
    </row>
    <row r="5" spans="1:16" ht="16.899999999999999" customHeight="1" thickBot="1" x14ac:dyDescent="0.3">
      <c r="A5" s="329"/>
      <c r="B5" s="330"/>
      <c r="C5" s="331"/>
      <c r="D5" s="345"/>
      <c r="E5" s="345"/>
      <c r="F5" s="330"/>
      <c r="G5" s="34" t="s">
        <v>75</v>
      </c>
      <c r="H5" s="309"/>
      <c r="I5" s="310"/>
      <c r="J5" s="311"/>
      <c r="K5" s="309"/>
      <c r="L5" s="310"/>
      <c r="M5" s="311"/>
      <c r="N5" s="309"/>
      <c r="O5" s="310"/>
      <c r="P5" s="311"/>
    </row>
    <row r="6" spans="1:16" ht="15" customHeight="1" x14ac:dyDescent="0.25">
      <c r="A6" s="322"/>
      <c r="B6" s="324"/>
      <c r="C6" s="326" t="s">
        <v>23</v>
      </c>
      <c r="D6" s="30" t="s">
        <v>24</v>
      </c>
      <c r="E6" s="326" t="s">
        <v>25</v>
      </c>
      <c r="F6" s="326" t="s">
        <v>49</v>
      </c>
      <c r="G6" s="350"/>
      <c r="H6" s="309"/>
      <c r="I6" s="310"/>
      <c r="J6" s="311"/>
      <c r="K6" s="309"/>
      <c r="L6" s="310"/>
      <c r="M6" s="311"/>
      <c r="N6" s="309"/>
      <c r="O6" s="310"/>
      <c r="P6" s="311"/>
    </row>
    <row r="7" spans="1:16" x14ac:dyDescent="0.25">
      <c r="A7" s="322"/>
      <c r="B7" s="324"/>
      <c r="C7" s="327"/>
      <c r="D7" s="31" t="s">
        <v>23</v>
      </c>
      <c r="E7" s="327"/>
      <c r="F7" s="327"/>
      <c r="G7" s="350"/>
      <c r="H7" s="309"/>
      <c r="I7" s="310"/>
      <c r="J7" s="311"/>
      <c r="K7" s="309"/>
      <c r="L7" s="310"/>
      <c r="M7" s="311"/>
      <c r="N7" s="309"/>
      <c r="O7" s="310"/>
      <c r="P7" s="311"/>
    </row>
    <row r="8" spans="1:16" ht="1.5" customHeight="1" x14ac:dyDescent="0.25">
      <c r="A8" s="322"/>
      <c r="B8" s="324"/>
      <c r="C8" s="327"/>
      <c r="D8" s="32"/>
      <c r="E8" s="327"/>
      <c r="F8" s="327"/>
      <c r="G8" s="350"/>
      <c r="H8" s="309"/>
      <c r="I8" s="310"/>
      <c r="J8" s="311"/>
      <c r="K8" s="309"/>
      <c r="L8" s="310"/>
      <c r="M8" s="311"/>
      <c r="N8" s="309"/>
      <c r="O8" s="310"/>
      <c r="P8" s="311"/>
    </row>
    <row r="9" spans="1:16" ht="15.75" thickBot="1" x14ac:dyDescent="0.3">
      <c r="A9" s="323"/>
      <c r="B9" s="325"/>
      <c r="C9" s="328"/>
      <c r="D9" s="33"/>
      <c r="E9" s="328"/>
      <c r="F9" s="328"/>
      <c r="G9" s="406"/>
      <c r="H9" s="315"/>
      <c r="I9" s="316"/>
      <c r="J9" s="317"/>
      <c r="K9" s="315"/>
      <c r="L9" s="316"/>
      <c r="M9" s="317"/>
      <c r="N9" s="315"/>
      <c r="O9" s="316"/>
      <c r="P9" s="317"/>
    </row>
    <row r="10" spans="1:16" ht="15.75" thickBot="1" x14ac:dyDescent="0.3">
      <c r="A10" s="51">
        <v>1</v>
      </c>
      <c r="B10" s="42">
        <v>2</v>
      </c>
      <c r="C10" s="42">
        <v>3</v>
      </c>
      <c r="D10" s="42">
        <v>4</v>
      </c>
      <c r="E10" s="42">
        <v>5</v>
      </c>
      <c r="F10" s="42">
        <v>6</v>
      </c>
      <c r="G10" s="42">
        <v>7</v>
      </c>
      <c r="H10" s="361">
        <v>8</v>
      </c>
      <c r="I10" s="359"/>
      <c r="J10" s="360"/>
      <c r="K10" s="361">
        <v>9</v>
      </c>
      <c r="L10" s="359"/>
      <c r="M10" s="359"/>
      <c r="N10" s="303">
        <v>10</v>
      </c>
      <c r="O10" s="304"/>
      <c r="P10" s="305"/>
    </row>
    <row r="11" spans="1:16" ht="15.75" thickBot="1" x14ac:dyDescent="0.3">
      <c r="A11" s="50"/>
      <c r="B11" s="13"/>
      <c r="C11" s="13"/>
      <c r="D11" s="13"/>
      <c r="E11" s="13"/>
      <c r="F11" s="13"/>
      <c r="G11" s="13"/>
      <c r="H11" s="335"/>
      <c r="I11" s="336"/>
      <c r="J11" s="337"/>
      <c r="K11" s="335"/>
      <c r="L11" s="336"/>
      <c r="M11" s="337"/>
      <c r="N11" s="338"/>
      <c r="O11" s="339"/>
      <c r="P11" s="340"/>
    </row>
    <row r="12" spans="1:16" ht="15.75" thickBot="1" x14ac:dyDescent="0.3">
      <c r="A12" s="320" t="s">
        <v>28</v>
      </c>
      <c r="B12" s="321"/>
      <c r="C12" s="13"/>
      <c r="D12" s="13"/>
      <c r="E12" s="13"/>
      <c r="F12" s="13"/>
      <c r="G12" s="13"/>
      <c r="H12" s="274"/>
      <c r="I12" s="275"/>
      <c r="J12" s="276"/>
      <c r="K12" s="274"/>
      <c r="L12" s="275"/>
      <c r="M12" s="276"/>
      <c r="N12" s="274"/>
      <c r="O12" s="275"/>
      <c r="P12" s="276"/>
    </row>
    <row r="13" spans="1:16" ht="15.75" customHeight="1" thickBot="1" x14ac:dyDescent="0.3">
      <c r="A13" s="3"/>
      <c r="B13" s="3"/>
      <c r="C13" s="3"/>
      <c r="D13" s="3"/>
      <c r="E13" s="3"/>
      <c r="F13" s="3"/>
      <c r="G13" s="11" t="s">
        <v>29</v>
      </c>
      <c r="H13" s="274"/>
      <c r="I13" s="275"/>
      <c r="J13" s="276"/>
      <c r="K13" s="274"/>
      <c r="L13" s="275"/>
      <c r="M13" s="276"/>
      <c r="N13" s="274"/>
      <c r="O13" s="275"/>
      <c r="P13" s="276"/>
    </row>
    <row r="16" spans="1:16" x14ac:dyDescent="0.25">
      <c r="A16" s="373" t="s">
        <v>64</v>
      </c>
      <c r="B16" s="373"/>
      <c r="C16" s="373"/>
      <c r="D16" s="373"/>
      <c r="E16" s="373"/>
      <c r="F16" s="9"/>
      <c r="G16" s="9" t="s">
        <v>65</v>
      </c>
      <c r="H16" s="9"/>
      <c r="I16" s="208" t="s">
        <v>63</v>
      </c>
      <c r="J16" s="208"/>
      <c r="K16" s="208"/>
    </row>
    <row r="17" spans="1:11" x14ac:dyDescent="0.25">
      <c r="A17" s="9" t="s">
        <v>61</v>
      </c>
      <c r="B17" s="9"/>
      <c r="C17" s="9"/>
      <c r="D17" s="9"/>
      <c r="E17" s="9"/>
      <c r="F17" s="9"/>
      <c r="G17" s="9" t="s">
        <v>66</v>
      </c>
      <c r="H17" s="9"/>
      <c r="I17" s="208" t="s">
        <v>0</v>
      </c>
      <c r="J17" s="208"/>
      <c r="K17" s="208"/>
    </row>
    <row r="18" spans="1:1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x14ac:dyDescent="0.25">
      <c r="A19" s="373" t="s">
        <v>62</v>
      </c>
      <c r="B19" s="373"/>
      <c r="C19" s="373"/>
      <c r="D19" s="373"/>
      <c r="E19" s="373"/>
      <c r="F19" s="9"/>
      <c r="G19" s="9" t="s">
        <v>65</v>
      </c>
      <c r="H19" s="9"/>
      <c r="I19" s="208" t="s">
        <v>63</v>
      </c>
      <c r="J19" s="208"/>
      <c r="K19" s="208"/>
    </row>
    <row r="20" spans="1:11" x14ac:dyDescent="0.25">
      <c r="A20" s="9" t="s">
        <v>61</v>
      </c>
      <c r="B20" s="9"/>
      <c r="C20" s="9"/>
      <c r="D20" s="9"/>
      <c r="E20" s="9"/>
      <c r="F20" s="9"/>
      <c r="G20" s="9" t="s">
        <v>66</v>
      </c>
      <c r="H20" s="9"/>
      <c r="I20" s="208" t="s">
        <v>0</v>
      </c>
      <c r="J20" s="208"/>
      <c r="K20" s="208"/>
    </row>
  </sheetData>
  <mergeCells count="34">
    <mergeCell ref="N10:P10"/>
    <mergeCell ref="H11:J11"/>
    <mergeCell ref="K11:M11"/>
    <mergeCell ref="N11:P11"/>
    <mergeCell ref="N12:P12"/>
    <mergeCell ref="I20:K20"/>
    <mergeCell ref="H12:J12"/>
    <mergeCell ref="K12:M12"/>
    <mergeCell ref="I17:K17"/>
    <mergeCell ref="N13:P13"/>
    <mergeCell ref="I16:K16"/>
    <mergeCell ref="A19:E19"/>
    <mergeCell ref="I19:K19"/>
    <mergeCell ref="H10:J10"/>
    <mergeCell ref="K10:M10"/>
    <mergeCell ref="H13:J13"/>
    <mergeCell ref="K13:M13"/>
    <mergeCell ref="A16:E16"/>
    <mergeCell ref="A12:B12"/>
    <mergeCell ref="A4:A5"/>
    <mergeCell ref="B4:B5"/>
    <mergeCell ref="C4:F5"/>
    <mergeCell ref="A1:P1"/>
    <mergeCell ref="C3:F3"/>
    <mergeCell ref="H3:P3"/>
    <mergeCell ref="H4:J9"/>
    <mergeCell ref="K4:M9"/>
    <mergeCell ref="N4:P9"/>
    <mergeCell ref="A6:A9"/>
    <mergeCell ref="B6:B9"/>
    <mergeCell ref="C6:C9"/>
    <mergeCell ref="E6:E9"/>
    <mergeCell ref="G6:G9"/>
    <mergeCell ref="F6:F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F25" sqref="F25"/>
    </sheetView>
  </sheetViews>
  <sheetFormatPr defaultRowHeight="15" x14ac:dyDescent="0.25"/>
  <cols>
    <col min="1" max="1" width="13.28515625" customWidth="1"/>
    <col min="2" max="2" width="12.7109375" customWidth="1"/>
    <col min="3" max="3" width="11.7109375" customWidth="1"/>
    <col min="4" max="4" width="11" customWidth="1"/>
    <col min="5" max="5" width="10.140625" customWidth="1"/>
    <col min="6" max="6" width="10.28515625" customWidth="1"/>
    <col min="7" max="7" width="13.7109375" customWidth="1"/>
  </cols>
  <sheetData>
    <row r="1" spans="1:16" x14ac:dyDescent="0.25">
      <c r="A1" s="208" t="s">
        <v>31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</row>
    <row r="2" spans="1:16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4.45" customHeight="1" thickBot="1" x14ac:dyDescent="0.3">
      <c r="A3" s="48" t="s">
        <v>32</v>
      </c>
      <c r="B3" s="30" t="s">
        <v>16</v>
      </c>
      <c r="C3" s="300" t="s">
        <v>15</v>
      </c>
      <c r="D3" s="301"/>
      <c r="E3" s="301"/>
      <c r="F3" s="302"/>
      <c r="G3" s="312" t="s">
        <v>59</v>
      </c>
      <c r="H3" s="303" t="s">
        <v>17</v>
      </c>
      <c r="I3" s="304"/>
      <c r="J3" s="304"/>
      <c r="K3" s="304"/>
      <c r="L3" s="304"/>
      <c r="M3" s="304"/>
      <c r="N3" s="304"/>
      <c r="O3" s="304"/>
      <c r="P3" s="305"/>
    </row>
    <row r="4" spans="1:16" ht="15" customHeight="1" x14ac:dyDescent="0.25">
      <c r="A4" s="329" t="s">
        <v>33</v>
      </c>
      <c r="B4" s="330" t="s">
        <v>34</v>
      </c>
      <c r="C4" s="331" t="s">
        <v>18</v>
      </c>
      <c r="D4" s="310"/>
      <c r="E4" s="310"/>
      <c r="F4" s="330"/>
      <c r="G4" s="313"/>
      <c r="H4" s="306" t="s">
        <v>19</v>
      </c>
      <c r="I4" s="318"/>
      <c r="J4" s="319"/>
      <c r="K4" s="306" t="s">
        <v>19</v>
      </c>
      <c r="L4" s="307"/>
      <c r="M4" s="308"/>
      <c r="N4" s="306" t="s">
        <v>19</v>
      </c>
      <c r="O4" s="307"/>
      <c r="P4" s="308"/>
    </row>
    <row r="5" spans="1:16" ht="26.25" customHeight="1" thickBot="1" x14ac:dyDescent="0.3">
      <c r="A5" s="329"/>
      <c r="B5" s="330"/>
      <c r="C5" s="331"/>
      <c r="D5" s="310"/>
      <c r="E5" s="310"/>
      <c r="F5" s="330"/>
      <c r="G5" s="313"/>
      <c r="H5" s="309" t="s">
        <v>20</v>
      </c>
      <c r="I5" s="332"/>
      <c r="J5" s="333"/>
      <c r="K5" s="309" t="s">
        <v>21</v>
      </c>
      <c r="L5" s="310"/>
      <c r="M5" s="311"/>
      <c r="N5" s="309" t="s">
        <v>22</v>
      </c>
      <c r="O5" s="310"/>
      <c r="P5" s="311"/>
    </row>
    <row r="6" spans="1:16" ht="15" customHeight="1" x14ac:dyDescent="0.25">
      <c r="A6" s="322"/>
      <c r="B6" s="324"/>
      <c r="C6" s="326" t="s">
        <v>23</v>
      </c>
      <c r="D6" s="326" t="s">
        <v>48</v>
      </c>
      <c r="E6" s="326" t="s">
        <v>25</v>
      </c>
      <c r="F6" s="326" t="s">
        <v>49</v>
      </c>
      <c r="G6" s="313"/>
      <c r="H6" s="309"/>
      <c r="I6" s="310"/>
      <c r="J6" s="311"/>
      <c r="K6" s="309"/>
      <c r="L6" s="310"/>
      <c r="M6" s="311"/>
      <c r="N6" s="309"/>
      <c r="O6" s="310"/>
      <c r="P6" s="311"/>
    </row>
    <row r="7" spans="1:16" ht="3" customHeight="1" x14ac:dyDescent="0.25">
      <c r="A7" s="322"/>
      <c r="B7" s="324"/>
      <c r="C7" s="327"/>
      <c r="D7" s="327"/>
      <c r="E7" s="327"/>
      <c r="F7" s="327"/>
      <c r="G7" s="313"/>
      <c r="H7" s="309"/>
      <c r="I7" s="310"/>
      <c r="J7" s="311"/>
      <c r="K7" s="309"/>
      <c r="L7" s="310"/>
      <c r="M7" s="311"/>
      <c r="N7" s="309"/>
      <c r="O7" s="310"/>
      <c r="P7" s="311"/>
    </row>
    <row r="8" spans="1:16" ht="4.5" hidden="1" customHeight="1" x14ac:dyDescent="0.25">
      <c r="A8" s="322"/>
      <c r="B8" s="324"/>
      <c r="C8" s="327"/>
      <c r="D8" s="327"/>
      <c r="E8" s="327"/>
      <c r="F8" s="327"/>
      <c r="G8" s="313"/>
      <c r="H8" s="309"/>
      <c r="I8" s="310"/>
      <c r="J8" s="311"/>
      <c r="K8" s="309"/>
      <c r="L8" s="310"/>
      <c r="M8" s="311"/>
      <c r="N8" s="309"/>
      <c r="O8" s="310"/>
      <c r="P8" s="311"/>
    </row>
    <row r="9" spans="1:16" ht="15.75" thickBot="1" x14ac:dyDescent="0.3">
      <c r="A9" s="323"/>
      <c r="B9" s="325"/>
      <c r="C9" s="328"/>
      <c r="D9" s="328"/>
      <c r="E9" s="328"/>
      <c r="F9" s="328"/>
      <c r="G9" s="314"/>
      <c r="H9" s="315"/>
      <c r="I9" s="316"/>
      <c r="J9" s="317"/>
      <c r="K9" s="315"/>
      <c r="L9" s="316"/>
      <c r="M9" s="317"/>
      <c r="N9" s="315"/>
      <c r="O9" s="316"/>
      <c r="P9" s="317"/>
    </row>
    <row r="10" spans="1:16" ht="15.75" thickBot="1" x14ac:dyDescent="0.3">
      <c r="A10" s="49">
        <v>1</v>
      </c>
      <c r="B10" s="7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294">
        <v>8</v>
      </c>
      <c r="I10" s="295"/>
      <c r="J10" s="334"/>
      <c r="K10" s="294">
        <v>9</v>
      </c>
      <c r="L10" s="295"/>
      <c r="M10" s="295"/>
      <c r="N10" s="282">
        <v>10</v>
      </c>
      <c r="O10" s="283"/>
      <c r="P10" s="284"/>
    </row>
    <row r="11" spans="1:16" ht="15.75" thickBot="1" x14ac:dyDescent="0.3">
      <c r="A11" s="50"/>
      <c r="B11" s="8"/>
      <c r="C11" s="13"/>
      <c r="D11" s="13"/>
      <c r="E11" s="13"/>
      <c r="F11" s="13"/>
      <c r="G11" s="13"/>
      <c r="H11" s="335"/>
      <c r="I11" s="336"/>
      <c r="J11" s="337"/>
      <c r="K11" s="335"/>
      <c r="L11" s="336"/>
      <c r="M11" s="337"/>
      <c r="N11" s="338"/>
      <c r="O11" s="339"/>
      <c r="P11" s="340"/>
    </row>
    <row r="12" spans="1:16" ht="15.75" customHeight="1" thickBot="1" x14ac:dyDescent="0.3">
      <c r="A12" s="320" t="s">
        <v>28</v>
      </c>
      <c r="B12" s="321"/>
      <c r="C12" s="13"/>
      <c r="D12" s="13"/>
      <c r="E12" s="13"/>
      <c r="F12" s="13"/>
      <c r="G12" s="13"/>
      <c r="H12" s="274"/>
      <c r="I12" s="275"/>
      <c r="J12" s="276"/>
      <c r="K12" s="274"/>
      <c r="L12" s="275"/>
      <c r="M12" s="276"/>
      <c r="N12" s="274"/>
      <c r="O12" s="275"/>
      <c r="P12" s="276"/>
    </row>
    <row r="13" spans="1:16" ht="15.75" thickBot="1" x14ac:dyDescent="0.3">
      <c r="A13" s="1"/>
      <c r="B13" s="1"/>
      <c r="C13" s="3"/>
      <c r="D13" s="3"/>
      <c r="E13" s="3"/>
      <c r="F13" s="3"/>
      <c r="G13" s="11" t="s">
        <v>29</v>
      </c>
      <c r="H13" s="274"/>
      <c r="I13" s="275"/>
      <c r="J13" s="276"/>
      <c r="K13" s="274"/>
      <c r="L13" s="275"/>
      <c r="M13" s="276"/>
      <c r="N13" s="274"/>
      <c r="O13" s="275"/>
      <c r="P13" s="276"/>
    </row>
  </sheetData>
  <mergeCells count="35">
    <mergeCell ref="H13:J13"/>
    <mergeCell ref="K13:M13"/>
    <mergeCell ref="N13:P13"/>
    <mergeCell ref="H11:J11"/>
    <mergeCell ref="K11:M11"/>
    <mergeCell ref="N11:P11"/>
    <mergeCell ref="H12:J12"/>
    <mergeCell ref="K12:M12"/>
    <mergeCell ref="N12:P12"/>
    <mergeCell ref="N10:P10"/>
    <mergeCell ref="A12:B12"/>
    <mergeCell ref="N4:P4"/>
    <mergeCell ref="N5:P5"/>
    <mergeCell ref="A6:A9"/>
    <mergeCell ref="B6:B9"/>
    <mergeCell ref="C6:C9"/>
    <mergeCell ref="E6:E9"/>
    <mergeCell ref="A4:A5"/>
    <mergeCell ref="B4:B5"/>
    <mergeCell ref="C4:F5"/>
    <mergeCell ref="H5:J5"/>
    <mergeCell ref="D6:D9"/>
    <mergeCell ref="F6:F9"/>
    <mergeCell ref="H10:J10"/>
    <mergeCell ref="K10:M10"/>
    <mergeCell ref="A1:P1"/>
    <mergeCell ref="C3:F3"/>
    <mergeCell ref="H3:P3"/>
    <mergeCell ref="K4:M4"/>
    <mergeCell ref="K5:M5"/>
    <mergeCell ref="G3:G9"/>
    <mergeCell ref="H6:J9"/>
    <mergeCell ref="K6:M9"/>
    <mergeCell ref="N6:P9"/>
    <mergeCell ref="H4:J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workbookViewId="0">
      <selection activeCell="A24" sqref="A24"/>
    </sheetView>
  </sheetViews>
  <sheetFormatPr defaultRowHeight="15" x14ac:dyDescent="0.25"/>
  <cols>
    <col min="1" max="1" width="13.5703125" customWidth="1"/>
    <col min="2" max="2" width="10.85546875" customWidth="1"/>
    <col min="3" max="3" width="12.28515625" customWidth="1"/>
    <col min="4" max="4" width="11.5703125" customWidth="1"/>
    <col min="5" max="6" width="11.42578125" customWidth="1"/>
    <col min="7" max="7" width="14.7109375" customWidth="1"/>
  </cols>
  <sheetData>
    <row r="1" spans="1:16" ht="78.75" customHeight="1" x14ac:dyDescent="0.25">
      <c r="A1" s="341" t="s">
        <v>37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</row>
    <row r="2" spans="1:16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.75" thickBot="1" x14ac:dyDescent="0.3">
      <c r="A3" s="48" t="s">
        <v>32</v>
      </c>
      <c r="B3" s="30" t="s">
        <v>16</v>
      </c>
      <c r="C3" s="300" t="s">
        <v>15</v>
      </c>
      <c r="D3" s="301"/>
      <c r="E3" s="301"/>
      <c r="F3" s="302"/>
      <c r="G3" s="300" t="s">
        <v>60</v>
      </c>
      <c r="H3" s="303" t="s">
        <v>17</v>
      </c>
      <c r="I3" s="304"/>
      <c r="J3" s="304"/>
      <c r="K3" s="304"/>
      <c r="L3" s="304"/>
      <c r="M3" s="304"/>
      <c r="N3" s="304"/>
      <c r="O3" s="304"/>
      <c r="P3" s="305"/>
    </row>
    <row r="4" spans="1:16" x14ac:dyDescent="0.25">
      <c r="A4" s="329" t="s">
        <v>33</v>
      </c>
      <c r="B4" s="330" t="s">
        <v>34</v>
      </c>
      <c r="C4" s="331" t="s">
        <v>18</v>
      </c>
      <c r="D4" s="345"/>
      <c r="E4" s="345"/>
      <c r="F4" s="330"/>
      <c r="G4" s="331"/>
      <c r="H4" s="306" t="s">
        <v>19</v>
      </c>
      <c r="I4" s="307"/>
      <c r="J4" s="308"/>
      <c r="K4" s="306" t="s">
        <v>19</v>
      </c>
      <c r="L4" s="307"/>
      <c r="M4" s="308"/>
      <c r="N4" s="306" t="s">
        <v>19</v>
      </c>
      <c r="O4" s="307"/>
      <c r="P4" s="308"/>
    </row>
    <row r="5" spans="1:16" ht="15" customHeight="1" x14ac:dyDescent="0.25">
      <c r="A5" s="329"/>
      <c r="B5" s="330"/>
      <c r="C5" s="331"/>
      <c r="D5" s="345"/>
      <c r="E5" s="345"/>
      <c r="F5" s="330"/>
      <c r="G5" s="331"/>
      <c r="H5" s="309" t="s">
        <v>20</v>
      </c>
      <c r="I5" s="310"/>
      <c r="J5" s="311"/>
      <c r="K5" s="309" t="s">
        <v>21</v>
      </c>
      <c r="L5" s="310"/>
      <c r="M5" s="311"/>
      <c r="N5" s="309" t="s">
        <v>22</v>
      </c>
      <c r="O5" s="310"/>
      <c r="P5" s="311"/>
    </row>
    <row r="6" spans="1:16" ht="15.75" thickBot="1" x14ac:dyDescent="0.3">
      <c r="A6" s="329"/>
      <c r="B6" s="330"/>
      <c r="C6" s="346"/>
      <c r="D6" s="347"/>
      <c r="E6" s="347"/>
      <c r="F6" s="348"/>
      <c r="G6" s="331"/>
      <c r="H6" s="342"/>
      <c r="I6" s="343"/>
      <c r="J6" s="344"/>
      <c r="K6" s="309"/>
      <c r="L6" s="310"/>
      <c r="M6" s="311"/>
      <c r="N6" s="309"/>
      <c r="O6" s="310"/>
      <c r="P6" s="311"/>
    </row>
    <row r="7" spans="1:16" ht="15" customHeight="1" x14ac:dyDescent="0.25">
      <c r="A7" s="322"/>
      <c r="B7" s="324"/>
      <c r="C7" s="326" t="s">
        <v>23</v>
      </c>
      <c r="D7" s="30" t="s">
        <v>24</v>
      </c>
      <c r="E7" s="326" t="s">
        <v>25</v>
      </c>
      <c r="F7" s="30" t="s">
        <v>26</v>
      </c>
      <c r="G7" s="331"/>
      <c r="H7" s="309"/>
      <c r="I7" s="310"/>
      <c r="J7" s="311"/>
      <c r="K7" s="309"/>
      <c r="L7" s="310"/>
      <c r="M7" s="311"/>
      <c r="N7" s="309"/>
      <c r="O7" s="310"/>
      <c r="P7" s="311"/>
    </row>
    <row r="8" spans="1:16" ht="15.75" thickBot="1" x14ac:dyDescent="0.3">
      <c r="A8" s="322"/>
      <c r="B8" s="324"/>
      <c r="C8" s="327"/>
      <c r="D8" s="31" t="s">
        <v>23</v>
      </c>
      <c r="E8" s="327"/>
      <c r="F8" s="31" t="s">
        <v>27</v>
      </c>
      <c r="G8" s="331"/>
      <c r="H8" s="309"/>
      <c r="I8" s="310"/>
      <c r="J8" s="311"/>
      <c r="K8" s="309"/>
      <c r="L8" s="310"/>
      <c r="M8" s="311"/>
      <c r="N8" s="309"/>
      <c r="O8" s="310"/>
      <c r="P8" s="311"/>
    </row>
    <row r="9" spans="1:16" ht="15.75" thickBot="1" x14ac:dyDescent="0.3">
      <c r="A9" s="53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29">
        <v>7</v>
      </c>
      <c r="H9" s="295">
        <v>8</v>
      </c>
      <c r="I9" s="295"/>
      <c r="J9" s="334"/>
      <c r="K9" s="294">
        <v>9</v>
      </c>
      <c r="L9" s="295"/>
      <c r="M9" s="295"/>
      <c r="N9" s="282">
        <v>10</v>
      </c>
      <c r="O9" s="283"/>
      <c r="P9" s="284"/>
    </row>
    <row r="10" spans="1:16" ht="15.75" thickBot="1" x14ac:dyDescent="0.3">
      <c r="A10" s="50"/>
      <c r="B10" s="8"/>
      <c r="C10" s="8"/>
      <c r="D10" s="8"/>
      <c r="E10" s="8"/>
      <c r="F10" s="8"/>
      <c r="G10" s="8"/>
      <c r="H10" s="335"/>
      <c r="I10" s="336"/>
      <c r="J10" s="337"/>
      <c r="K10" s="335"/>
      <c r="L10" s="336"/>
      <c r="M10" s="337"/>
      <c r="N10" s="338"/>
      <c r="O10" s="339"/>
      <c r="P10" s="340"/>
    </row>
    <row r="11" spans="1:16" ht="15.75" thickBot="1" x14ac:dyDescent="0.3">
      <c r="A11" s="320" t="s">
        <v>28</v>
      </c>
      <c r="B11" s="321"/>
      <c r="C11" s="8"/>
      <c r="D11" s="8"/>
      <c r="E11" s="8"/>
      <c r="F11" s="8"/>
      <c r="G11" s="8"/>
      <c r="H11" s="274"/>
      <c r="I11" s="275"/>
      <c r="J11" s="276"/>
      <c r="K11" s="274"/>
      <c r="L11" s="275"/>
      <c r="M11" s="276"/>
      <c r="N11" s="274"/>
      <c r="O11" s="275"/>
      <c r="P11" s="276"/>
    </row>
    <row r="12" spans="1:16" ht="15.75" thickBot="1" x14ac:dyDescent="0.3">
      <c r="A12" s="1"/>
      <c r="B12" s="1"/>
      <c r="C12" s="1"/>
      <c r="D12" s="1"/>
      <c r="E12" s="1"/>
      <c r="F12" s="1"/>
      <c r="G12" s="11" t="s">
        <v>29</v>
      </c>
      <c r="H12" s="274"/>
      <c r="I12" s="275"/>
      <c r="J12" s="276"/>
      <c r="K12" s="274"/>
      <c r="L12" s="275"/>
      <c r="M12" s="276"/>
      <c r="N12" s="274"/>
      <c r="O12" s="275"/>
      <c r="P12" s="276"/>
    </row>
  </sheetData>
  <mergeCells count="34">
    <mergeCell ref="H10:J10"/>
    <mergeCell ref="K10:M10"/>
    <mergeCell ref="N10:P10"/>
    <mergeCell ref="H12:J12"/>
    <mergeCell ref="K11:M11"/>
    <mergeCell ref="K12:M12"/>
    <mergeCell ref="N11:P11"/>
    <mergeCell ref="N12:P12"/>
    <mergeCell ref="A11:B11"/>
    <mergeCell ref="N4:P4"/>
    <mergeCell ref="A7:A8"/>
    <mergeCell ref="B7:B8"/>
    <mergeCell ref="C7:C8"/>
    <mergeCell ref="E7:E8"/>
    <mergeCell ref="A4:A6"/>
    <mergeCell ref="B4:B6"/>
    <mergeCell ref="C4:F6"/>
    <mergeCell ref="H4:J4"/>
    <mergeCell ref="H5:J5"/>
    <mergeCell ref="N5:P6"/>
    <mergeCell ref="H9:J9"/>
    <mergeCell ref="K9:M9"/>
    <mergeCell ref="N9:P9"/>
    <mergeCell ref="H11:J11"/>
    <mergeCell ref="A1:P1"/>
    <mergeCell ref="C3:F3"/>
    <mergeCell ref="H3:P3"/>
    <mergeCell ref="H6:J6"/>
    <mergeCell ref="K4:M4"/>
    <mergeCell ref="G3:G8"/>
    <mergeCell ref="H7:J8"/>
    <mergeCell ref="K7:M8"/>
    <mergeCell ref="N7:P8"/>
    <mergeCell ref="K5:M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A3" sqref="A3:A11"/>
    </sheetView>
  </sheetViews>
  <sheetFormatPr defaultRowHeight="15" x14ac:dyDescent="0.25"/>
  <cols>
    <col min="1" max="1" width="12.5703125" customWidth="1"/>
    <col min="7" max="7" width="17.28515625" customWidth="1"/>
  </cols>
  <sheetData>
    <row r="1" spans="1:16" ht="27.75" customHeight="1" x14ac:dyDescent="0.25">
      <c r="A1" s="349" t="s">
        <v>35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</row>
    <row r="2" spans="1:16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6.25" thickBot="1" x14ac:dyDescent="0.3">
      <c r="A3" s="48" t="s">
        <v>32</v>
      </c>
      <c r="B3" s="30" t="s">
        <v>16</v>
      </c>
      <c r="C3" s="300" t="s">
        <v>15</v>
      </c>
      <c r="D3" s="301"/>
      <c r="E3" s="301"/>
      <c r="F3" s="302"/>
      <c r="G3" s="37" t="s">
        <v>16</v>
      </c>
      <c r="H3" s="303" t="s">
        <v>17</v>
      </c>
      <c r="I3" s="304"/>
      <c r="J3" s="304"/>
      <c r="K3" s="304"/>
      <c r="L3" s="304"/>
      <c r="M3" s="304"/>
      <c r="N3" s="304"/>
      <c r="O3" s="304"/>
      <c r="P3" s="305"/>
    </row>
    <row r="4" spans="1:16" x14ac:dyDescent="0.25">
      <c r="A4" s="329" t="s">
        <v>33</v>
      </c>
      <c r="B4" s="330" t="s">
        <v>34</v>
      </c>
      <c r="C4" s="331" t="s">
        <v>18</v>
      </c>
      <c r="D4" s="345"/>
      <c r="E4" s="345"/>
      <c r="F4" s="330"/>
      <c r="G4" s="34" t="s">
        <v>73</v>
      </c>
      <c r="H4" s="306" t="s">
        <v>19</v>
      </c>
      <c r="I4" s="307"/>
      <c r="J4" s="307"/>
      <c r="K4" s="306" t="s">
        <v>19</v>
      </c>
      <c r="L4" s="307"/>
      <c r="M4" s="307"/>
      <c r="N4" s="306" t="s">
        <v>19</v>
      </c>
      <c r="O4" s="307"/>
      <c r="P4" s="308"/>
    </row>
    <row r="5" spans="1:16" x14ac:dyDescent="0.25">
      <c r="A5" s="329"/>
      <c r="B5" s="330"/>
      <c r="C5" s="331"/>
      <c r="D5" s="345"/>
      <c r="E5" s="345"/>
      <c r="F5" s="330"/>
      <c r="G5" s="34" t="s">
        <v>74</v>
      </c>
      <c r="H5" s="309" t="s">
        <v>20</v>
      </c>
      <c r="I5" s="310"/>
      <c r="J5" s="310"/>
      <c r="K5" s="309" t="s">
        <v>21</v>
      </c>
      <c r="L5" s="310"/>
      <c r="M5" s="310"/>
      <c r="N5" s="309" t="s">
        <v>22</v>
      </c>
      <c r="O5" s="310"/>
      <c r="P5" s="311"/>
    </row>
    <row r="6" spans="1:16" ht="15.75" thickBot="1" x14ac:dyDescent="0.3">
      <c r="A6" s="329"/>
      <c r="B6" s="330"/>
      <c r="C6" s="346"/>
      <c r="D6" s="347"/>
      <c r="E6" s="347"/>
      <c r="F6" s="348"/>
      <c r="G6" s="34"/>
      <c r="H6" s="342"/>
      <c r="I6" s="343"/>
      <c r="J6" s="343"/>
      <c r="K6" s="342"/>
      <c r="L6" s="343"/>
      <c r="M6" s="343"/>
      <c r="N6" s="342"/>
      <c r="O6" s="343"/>
      <c r="P6" s="344"/>
    </row>
    <row r="7" spans="1:16" ht="15" customHeight="1" x14ac:dyDescent="0.25">
      <c r="A7" s="322"/>
      <c r="B7" s="324"/>
      <c r="C7" s="326" t="s">
        <v>23</v>
      </c>
      <c r="D7" s="30" t="s">
        <v>24</v>
      </c>
      <c r="E7" s="326" t="s">
        <v>25</v>
      </c>
      <c r="F7" s="30" t="s">
        <v>26</v>
      </c>
      <c r="G7" s="350"/>
      <c r="H7" s="309"/>
      <c r="I7" s="310"/>
      <c r="J7" s="310"/>
      <c r="K7" s="309"/>
      <c r="L7" s="310"/>
      <c r="M7" s="310"/>
      <c r="N7" s="309"/>
      <c r="O7" s="310"/>
      <c r="P7" s="311"/>
    </row>
    <row r="8" spans="1:16" ht="15.75" thickBot="1" x14ac:dyDescent="0.3">
      <c r="A8" s="322"/>
      <c r="B8" s="324"/>
      <c r="C8" s="327"/>
      <c r="D8" s="31" t="s">
        <v>23</v>
      </c>
      <c r="E8" s="327"/>
      <c r="F8" s="31" t="s">
        <v>27</v>
      </c>
      <c r="G8" s="350"/>
      <c r="H8" s="309"/>
      <c r="I8" s="310"/>
      <c r="J8" s="310"/>
      <c r="K8" s="309"/>
      <c r="L8" s="310"/>
      <c r="M8" s="310"/>
      <c r="N8" s="309"/>
      <c r="O8" s="310"/>
      <c r="P8" s="311"/>
    </row>
    <row r="9" spans="1:16" ht="5.25" hidden="1" customHeight="1" x14ac:dyDescent="0.25">
      <c r="A9" s="322"/>
      <c r="B9" s="324"/>
      <c r="C9" s="327"/>
      <c r="D9" s="32"/>
      <c r="E9" s="327"/>
      <c r="F9" s="32"/>
      <c r="G9" s="350"/>
      <c r="H9" s="309"/>
      <c r="I9" s="310"/>
      <c r="J9" s="310"/>
      <c r="K9" s="309"/>
      <c r="L9" s="310"/>
      <c r="M9" s="310"/>
      <c r="N9" s="309"/>
      <c r="O9" s="310"/>
      <c r="P9" s="311"/>
    </row>
    <row r="10" spans="1:16" ht="15.75" thickBot="1" x14ac:dyDescent="0.3">
      <c r="A10" s="53">
        <v>1</v>
      </c>
      <c r="B10" s="36">
        <v>2</v>
      </c>
      <c r="C10" s="36">
        <v>3</v>
      </c>
      <c r="D10" s="36">
        <v>4</v>
      </c>
      <c r="E10" s="36">
        <v>5</v>
      </c>
      <c r="F10" s="36">
        <v>6</v>
      </c>
      <c r="G10" s="29">
        <v>7</v>
      </c>
      <c r="H10" s="295">
        <v>8</v>
      </c>
      <c r="I10" s="295"/>
      <c r="J10" s="334"/>
      <c r="K10" s="294">
        <v>9</v>
      </c>
      <c r="L10" s="295"/>
      <c r="M10" s="295"/>
      <c r="N10" s="282">
        <v>10</v>
      </c>
      <c r="O10" s="283"/>
      <c r="P10" s="284"/>
    </row>
    <row r="11" spans="1:16" ht="15.75" thickBot="1" x14ac:dyDescent="0.3">
      <c r="A11" s="50"/>
      <c r="B11" s="8"/>
      <c r="C11" s="8"/>
      <c r="D11" s="8"/>
      <c r="E11" s="8"/>
      <c r="F11" s="8"/>
      <c r="G11" s="8"/>
      <c r="H11" s="335"/>
      <c r="I11" s="336"/>
      <c r="J11" s="337"/>
      <c r="K11" s="335"/>
      <c r="L11" s="336"/>
      <c r="M11" s="337"/>
      <c r="N11" s="338"/>
      <c r="O11" s="339"/>
      <c r="P11" s="340"/>
    </row>
    <row r="12" spans="1:16" ht="15.75" thickBot="1" x14ac:dyDescent="0.3">
      <c r="A12" s="320" t="s">
        <v>28</v>
      </c>
      <c r="B12" s="321"/>
      <c r="C12" s="8"/>
      <c r="D12" s="8"/>
      <c r="E12" s="8"/>
      <c r="F12" s="8"/>
      <c r="G12" s="8"/>
      <c r="H12" s="274"/>
      <c r="I12" s="275"/>
      <c r="J12" s="276"/>
      <c r="K12" s="274"/>
      <c r="L12" s="275"/>
      <c r="M12" s="276"/>
      <c r="N12" s="274"/>
      <c r="O12" s="275"/>
      <c r="P12" s="276"/>
    </row>
    <row r="13" spans="1:16" ht="15.75" thickBot="1" x14ac:dyDescent="0.3">
      <c r="A13" s="1"/>
      <c r="B13" s="1"/>
      <c r="C13" s="1"/>
      <c r="D13" s="1"/>
      <c r="E13" s="1"/>
      <c r="F13" s="1"/>
      <c r="G13" s="11" t="s">
        <v>29</v>
      </c>
      <c r="H13" s="274"/>
      <c r="I13" s="275"/>
      <c r="J13" s="276"/>
      <c r="K13" s="274"/>
      <c r="L13" s="275"/>
      <c r="M13" s="276"/>
      <c r="N13" s="274"/>
      <c r="O13" s="275"/>
      <c r="P13" s="276"/>
    </row>
  </sheetData>
  <mergeCells count="36">
    <mergeCell ref="K7:M9"/>
    <mergeCell ref="N13:P13"/>
    <mergeCell ref="H12:J12"/>
    <mergeCell ref="H13:J13"/>
    <mergeCell ref="K12:M12"/>
    <mergeCell ref="K13:M13"/>
    <mergeCell ref="N10:P10"/>
    <mergeCell ref="H11:J11"/>
    <mergeCell ref="K11:M11"/>
    <mergeCell ref="N11:P11"/>
    <mergeCell ref="N12:P12"/>
    <mergeCell ref="A12:B12"/>
    <mergeCell ref="K6:M6"/>
    <mergeCell ref="N4:P4"/>
    <mergeCell ref="N5:P5"/>
    <mergeCell ref="N6:P6"/>
    <mergeCell ref="A7:A9"/>
    <mergeCell ref="B7:B9"/>
    <mergeCell ref="C7:C9"/>
    <mergeCell ref="E7:E9"/>
    <mergeCell ref="G7:G9"/>
    <mergeCell ref="N7:P9"/>
    <mergeCell ref="H4:J4"/>
    <mergeCell ref="H5:J5"/>
    <mergeCell ref="H7:J9"/>
    <mergeCell ref="H10:J10"/>
    <mergeCell ref="K10:M10"/>
    <mergeCell ref="A1:P1"/>
    <mergeCell ref="C3:F3"/>
    <mergeCell ref="H3:P3"/>
    <mergeCell ref="H6:J6"/>
    <mergeCell ref="K4:M4"/>
    <mergeCell ref="K5:M5"/>
    <mergeCell ref="A4:A6"/>
    <mergeCell ref="B4:B6"/>
    <mergeCell ref="C4:F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F27" sqref="F27"/>
    </sheetView>
  </sheetViews>
  <sheetFormatPr defaultRowHeight="15" x14ac:dyDescent="0.25"/>
  <cols>
    <col min="1" max="1" width="12.42578125" customWidth="1"/>
    <col min="7" max="7" width="14.28515625" customWidth="1"/>
  </cols>
  <sheetData>
    <row r="1" spans="1:16" x14ac:dyDescent="0.25">
      <c r="A1" s="351" t="s">
        <v>36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</row>
    <row r="2" spans="1:16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6.25" thickBot="1" x14ac:dyDescent="0.3">
      <c r="A3" s="39" t="s">
        <v>32</v>
      </c>
      <c r="B3" s="40" t="s">
        <v>16</v>
      </c>
      <c r="C3" s="352" t="s">
        <v>15</v>
      </c>
      <c r="D3" s="307"/>
      <c r="E3" s="307"/>
      <c r="F3" s="353"/>
      <c r="G3" s="41" t="s">
        <v>16</v>
      </c>
      <c r="H3" s="303" t="s">
        <v>17</v>
      </c>
      <c r="I3" s="304"/>
      <c r="J3" s="304"/>
      <c r="K3" s="304"/>
      <c r="L3" s="304"/>
      <c r="M3" s="304"/>
      <c r="N3" s="304"/>
      <c r="O3" s="304"/>
      <c r="P3" s="305"/>
    </row>
    <row r="4" spans="1:16" x14ac:dyDescent="0.25">
      <c r="A4" s="358" t="s">
        <v>33</v>
      </c>
      <c r="B4" s="327" t="s">
        <v>34</v>
      </c>
      <c r="C4" s="331" t="s">
        <v>18</v>
      </c>
      <c r="D4" s="310"/>
      <c r="E4" s="310"/>
      <c r="F4" s="330"/>
      <c r="G4" s="34" t="s">
        <v>73</v>
      </c>
      <c r="H4" s="306" t="s">
        <v>19</v>
      </c>
      <c r="I4" s="307"/>
      <c r="J4" s="308"/>
      <c r="K4" s="306" t="s">
        <v>19</v>
      </c>
      <c r="L4" s="307"/>
      <c r="M4" s="308"/>
      <c r="N4" s="306" t="s">
        <v>19</v>
      </c>
      <c r="O4" s="307"/>
      <c r="P4" s="308"/>
    </row>
    <row r="5" spans="1:16" ht="15.75" thickBot="1" x14ac:dyDescent="0.3">
      <c r="A5" s="358"/>
      <c r="B5" s="327"/>
      <c r="C5" s="331"/>
      <c r="D5" s="310"/>
      <c r="E5" s="310"/>
      <c r="F5" s="330"/>
      <c r="G5" s="34" t="s">
        <v>74</v>
      </c>
      <c r="H5" s="309" t="s">
        <v>20</v>
      </c>
      <c r="I5" s="310"/>
      <c r="J5" s="311"/>
      <c r="K5" s="309" t="s">
        <v>21</v>
      </c>
      <c r="L5" s="310"/>
      <c r="M5" s="311"/>
      <c r="N5" s="309" t="s">
        <v>22</v>
      </c>
      <c r="O5" s="310"/>
      <c r="P5" s="311"/>
    </row>
    <row r="6" spans="1:16" ht="15" customHeight="1" x14ac:dyDescent="0.25">
      <c r="A6" s="356"/>
      <c r="B6" s="357"/>
      <c r="C6" s="326" t="s">
        <v>23</v>
      </c>
      <c r="D6" s="30" t="s">
        <v>24</v>
      </c>
      <c r="E6" s="326" t="s">
        <v>25</v>
      </c>
      <c r="F6" s="30" t="s">
        <v>26</v>
      </c>
      <c r="G6" s="350"/>
      <c r="H6" s="309"/>
      <c r="I6" s="310"/>
      <c r="J6" s="311"/>
      <c r="K6" s="309"/>
      <c r="L6" s="310"/>
      <c r="M6" s="311"/>
      <c r="N6" s="309"/>
      <c r="O6" s="310"/>
      <c r="P6" s="311"/>
    </row>
    <row r="7" spans="1:16" ht="15.75" thickBot="1" x14ac:dyDescent="0.3">
      <c r="A7" s="356"/>
      <c r="B7" s="357"/>
      <c r="C7" s="327"/>
      <c r="D7" s="31" t="s">
        <v>23</v>
      </c>
      <c r="E7" s="327"/>
      <c r="F7" s="31" t="s">
        <v>27</v>
      </c>
      <c r="G7" s="350"/>
      <c r="H7" s="309"/>
      <c r="I7" s="310"/>
      <c r="J7" s="311"/>
      <c r="K7" s="309"/>
      <c r="L7" s="310"/>
      <c r="M7" s="311"/>
      <c r="N7" s="309"/>
      <c r="O7" s="310"/>
      <c r="P7" s="311"/>
    </row>
    <row r="8" spans="1:16" ht="15.75" thickBot="1" x14ac:dyDescent="0.3">
      <c r="A8" s="45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7">
        <v>7</v>
      </c>
      <c r="H8" s="359">
        <v>8</v>
      </c>
      <c r="I8" s="359"/>
      <c r="J8" s="360"/>
      <c r="K8" s="361">
        <v>9</v>
      </c>
      <c r="L8" s="359"/>
      <c r="M8" s="360"/>
      <c r="N8" s="361">
        <v>10</v>
      </c>
      <c r="O8" s="359"/>
      <c r="P8" s="362"/>
    </row>
    <row r="9" spans="1:16" ht="15.75" thickBot="1" x14ac:dyDescent="0.3">
      <c r="A9" s="43"/>
      <c r="B9" s="33"/>
      <c r="C9" s="33"/>
      <c r="D9" s="33"/>
      <c r="E9" s="33"/>
      <c r="F9" s="33"/>
      <c r="G9" s="33"/>
      <c r="H9" s="363"/>
      <c r="I9" s="364"/>
      <c r="J9" s="365"/>
      <c r="K9" s="363"/>
      <c r="L9" s="364"/>
      <c r="M9" s="365"/>
      <c r="N9" s="363"/>
      <c r="O9" s="364"/>
      <c r="P9" s="366"/>
    </row>
    <row r="10" spans="1:16" ht="15.75" thickBot="1" x14ac:dyDescent="0.3">
      <c r="A10" s="354" t="s">
        <v>28</v>
      </c>
      <c r="B10" s="355"/>
      <c r="C10" s="44"/>
      <c r="D10" s="44"/>
      <c r="E10" s="44"/>
      <c r="F10" s="44"/>
      <c r="G10" s="44"/>
      <c r="H10" s="367"/>
      <c r="I10" s="368"/>
      <c r="J10" s="369"/>
      <c r="K10" s="367"/>
      <c r="L10" s="368"/>
      <c r="M10" s="369"/>
      <c r="N10" s="367"/>
      <c r="O10" s="368"/>
      <c r="P10" s="372"/>
    </row>
    <row r="11" spans="1:16" ht="15.75" thickBot="1" x14ac:dyDescent="0.3">
      <c r="A11" s="1"/>
      <c r="B11" s="1"/>
      <c r="C11" s="1"/>
      <c r="D11" s="1"/>
      <c r="E11" s="1"/>
      <c r="F11" s="1"/>
      <c r="G11" s="11" t="s">
        <v>29</v>
      </c>
      <c r="H11" s="370"/>
      <c r="I11" s="286"/>
      <c r="J11" s="371"/>
      <c r="K11" s="370"/>
      <c r="L11" s="286"/>
      <c r="M11" s="371"/>
      <c r="N11" s="370"/>
      <c r="O11" s="286"/>
      <c r="P11" s="371"/>
    </row>
    <row r="14" spans="1:16" ht="24.75" customHeight="1" x14ac:dyDescent="0.25">
      <c r="A14" s="373" t="s">
        <v>64</v>
      </c>
      <c r="B14" s="373"/>
      <c r="C14" s="373"/>
      <c r="D14" s="373"/>
      <c r="E14" s="373"/>
      <c r="F14" s="9"/>
      <c r="G14" s="9" t="s">
        <v>65</v>
      </c>
      <c r="H14" s="9"/>
      <c r="I14" s="208" t="s">
        <v>63</v>
      </c>
      <c r="J14" s="208"/>
      <c r="K14" s="208"/>
    </row>
    <row r="15" spans="1:16" ht="23.25" customHeight="1" x14ac:dyDescent="0.25">
      <c r="A15" s="9" t="s">
        <v>61</v>
      </c>
      <c r="B15" s="9"/>
      <c r="C15" s="9"/>
      <c r="D15" s="9"/>
      <c r="E15" s="9"/>
      <c r="F15" s="9"/>
      <c r="G15" s="9" t="s">
        <v>66</v>
      </c>
      <c r="H15" s="9"/>
      <c r="I15" s="208" t="s">
        <v>0</v>
      </c>
      <c r="J15" s="208"/>
      <c r="K15" s="208"/>
    </row>
    <row r="16" spans="1:16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 ht="16.5" customHeight="1" x14ac:dyDescent="0.25">
      <c r="A17" s="373" t="s">
        <v>62</v>
      </c>
      <c r="B17" s="373"/>
      <c r="C17" s="373"/>
      <c r="D17" s="373"/>
      <c r="E17" s="373"/>
      <c r="F17" s="9"/>
      <c r="G17" s="9" t="s">
        <v>65</v>
      </c>
      <c r="H17" s="9"/>
      <c r="I17" s="208" t="s">
        <v>63</v>
      </c>
      <c r="J17" s="208"/>
      <c r="K17" s="208"/>
    </row>
    <row r="18" spans="1:11" ht="17.25" customHeight="1" x14ac:dyDescent="0.25">
      <c r="A18" s="9" t="s">
        <v>61</v>
      </c>
      <c r="B18" s="9"/>
      <c r="C18" s="9"/>
      <c r="D18" s="9"/>
      <c r="E18" s="9"/>
      <c r="F18" s="9"/>
      <c r="G18" s="9" t="s">
        <v>66</v>
      </c>
      <c r="H18" s="9"/>
      <c r="I18" s="208" t="s">
        <v>0</v>
      </c>
      <c r="J18" s="208"/>
      <c r="K18" s="208"/>
    </row>
  </sheetData>
  <mergeCells count="39">
    <mergeCell ref="A17:E17"/>
    <mergeCell ref="I14:K14"/>
    <mergeCell ref="I17:K17"/>
    <mergeCell ref="I15:K15"/>
    <mergeCell ref="I18:K18"/>
    <mergeCell ref="A14:E14"/>
    <mergeCell ref="N9:P9"/>
    <mergeCell ref="K6:M7"/>
    <mergeCell ref="N6:P7"/>
    <mergeCell ref="H10:J10"/>
    <mergeCell ref="H11:J11"/>
    <mergeCell ref="K10:M10"/>
    <mergeCell ref="K11:M11"/>
    <mergeCell ref="N10:P10"/>
    <mergeCell ref="N11:P11"/>
    <mergeCell ref="A10:B10"/>
    <mergeCell ref="N4:P4"/>
    <mergeCell ref="N5:P5"/>
    <mergeCell ref="A6:A7"/>
    <mergeCell ref="B6:B7"/>
    <mergeCell ref="C6:C7"/>
    <mergeCell ref="E6:E7"/>
    <mergeCell ref="G6:G7"/>
    <mergeCell ref="A4:A5"/>
    <mergeCell ref="B4:B5"/>
    <mergeCell ref="H6:J7"/>
    <mergeCell ref="H8:J8"/>
    <mergeCell ref="K8:M8"/>
    <mergeCell ref="N8:P8"/>
    <mergeCell ref="H9:J9"/>
    <mergeCell ref="K9:M9"/>
    <mergeCell ref="A1:P1"/>
    <mergeCell ref="C3:F3"/>
    <mergeCell ref="H3:P3"/>
    <mergeCell ref="K4:M4"/>
    <mergeCell ref="K5:M5"/>
    <mergeCell ref="C4:F5"/>
    <mergeCell ref="H4:J4"/>
    <mergeCell ref="H5:J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workbookViewId="0">
      <selection activeCell="F24" sqref="F24"/>
    </sheetView>
  </sheetViews>
  <sheetFormatPr defaultRowHeight="15" x14ac:dyDescent="0.25"/>
  <cols>
    <col min="1" max="1" width="22.28515625" style="84" customWidth="1"/>
    <col min="2" max="2" width="11.7109375" customWidth="1"/>
    <col min="3" max="3" width="19.28515625" customWidth="1"/>
    <col min="4" max="4" width="22" style="107" customWidth="1"/>
    <col min="5" max="5" width="15.85546875" style="84" customWidth="1"/>
    <col min="6" max="6" width="13" style="84" customWidth="1"/>
    <col min="7" max="7" width="49.85546875" customWidth="1"/>
    <col min="8" max="8" width="0.28515625" hidden="1" customWidth="1"/>
    <col min="9" max="9" width="9.140625" hidden="1" customWidth="1"/>
    <col min="10" max="10" width="3.85546875" customWidth="1"/>
    <col min="11" max="11" width="3.5703125" customWidth="1"/>
    <col min="12" max="12" width="7.5703125" customWidth="1"/>
    <col min="13" max="13" width="3.7109375" customWidth="1"/>
    <col min="14" max="14" width="12.42578125" customWidth="1"/>
  </cols>
  <sheetData>
    <row r="1" spans="1:14" ht="15.75" x14ac:dyDescent="0.25">
      <c r="A1" s="81"/>
      <c r="B1" s="269" t="s">
        <v>51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</row>
    <row r="2" spans="1:14" ht="12.75" customHeight="1" x14ac:dyDescent="0.25">
      <c r="A2" s="81"/>
      <c r="B2" s="383" t="s">
        <v>77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1:14" ht="15.75" customHeight="1" x14ac:dyDescent="0.25">
      <c r="A3" s="384"/>
      <c r="B3" s="269" t="s">
        <v>52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</row>
    <row r="4" spans="1:14" ht="12.75" customHeight="1" x14ac:dyDescent="0.25">
      <c r="A4" s="384"/>
      <c r="B4" s="269" t="s">
        <v>55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</row>
    <row r="5" spans="1:14" ht="13.5" customHeight="1" x14ac:dyDescent="0.25">
      <c r="A5" s="81"/>
      <c r="B5" s="269" t="s">
        <v>53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</row>
    <row r="6" spans="1:14" ht="12" customHeight="1" x14ac:dyDescent="0.25">
      <c r="A6" s="81"/>
      <c r="B6" s="269" t="s">
        <v>78</v>
      </c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</row>
    <row r="7" spans="1:14" ht="12" customHeight="1" x14ac:dyDescent="0.25">
      <c r="A7" s="81"/>
      <c r="B7" s="269" t="s">
        <v>58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</row>
    <row r="8" spans="1:14" ht="20.25" customHeight="1" x14ac:dyDescent="0.25">
      <c r="A8" s="81"/>
      <c r="B8" s="378"/>
      <c r="C8" s="378"/>
      <c r="D8" s="378"/>
      <c r="E8" s="378"/>
      <c r="F8" s="378"/>
      <c r="G8" s="378"/>
      <c r="H8" s="378"/>
      <c r="I8" s="378"/>
      <c r="J8" s="378"/>
      <c r="K8" s="379" t="s">
        <v>57</v>
      </c>
      <c r="L8" s="379"/>
      <c r="M8" s="379"/>
      <c r="N8" s="379"/>
    </row>
    <row r="9" spans="1:14" ht="15.75" x14ac:dyDescent="0.25">
      <c r="A9" s="82"/>
      <c r="B9" s="21"/>
      <c r="C9" s="21"/>
      <c r="D9" s="103"/>
      <c r="E9" s="82"/>
      <c r="F9" s="82"/>
      <c r="G9" s="21"/>
      <c r="H9" s="21"/>
      <c r="I9" s="21"/>
      <c r="J9" s="21"/>
      <c r="K9" s="21"/>
      <c r="L9" s="21"/>
      <c r="M9" s="21"/>
      <c r="N9" s="21"/>
    </row>
    <row r="10" spans="1:14" ht="15.75" x14ac:dyDescent="0.25">
      <c r="A10" s="387" t="s">
        <v>72</v>
      </c>
      <c r="B10" s="387"/>
      <c r="C10" s="387"/>
      <c r="D10" s="387"/>
      <c r="E10" s="387"/>
      <c r="F10" s="387"/>
      <c r="G10" s="387"/>
      <c r="H10" s="387"/>
      <c r="I10" s="387"/>
      <c r="J10" s="387"/>
      <c r="K10" s="21"/>
      <c r="L10" s="21"/>
      <c r="M10" s="21"/>
      <c r="N10" s="21"/>
    </row>
    <row r="11" spans="1:14" ht="16.5" thickBot="1" x14ac:dyDescent="0.3">
      <c r="A11" s="389" t="s">
        <v>70</v>
      </c>
      <c r="B11" s="389"/>
      <c r="C11" s="389"/>
      <c r="D11" s="389"/>
      <c r="E11" s="389"/>
      <c r="F11" s="389"/>
      <c r="G11" s="389"/>
      <c r="H11" s="389"/>
      <c r="I11" s="389"/>
      <c r="J11" s="389"/>
      <c r="K11" s="389"/>
      <c r="L11" s="21"/>
      <c r="M11" s="21"/>
      <c r="N11" s="21"/>
    </row>
    <row r="12" spans="1:14" ht="15.75" thickBot="1" x14ac:dyDescent="0.3">
      <c r="A12" s="66"/>
      <c r="B12" s="22"/>
      <c r="C12" s="23"/>
      <c r="D12" s="104"/>
      <c r="E12" s="100"/>
      <c r="F12" s="100"/>
      <c r="G12" s="9"/>
      <c r="H12" s="9"/>
      <c r="I12" s="9"/>
      <c r="J12" s="9"/>
      <c r="K12" s="9"/>
      <c r="L12" s="9"/>
      <c r="M12" s="24"/>
      <c r="N12" s="6" t="s">
        <v>1</v>
      </c>
    </row>
    <row r="13" spans="1:14" ht="36" customHeight="1" thickBot="1" x14ac:dyDescent="0.3">
      <c r="A13" s="66"/>
      <c r="B13" s="22"/>
      <c r="C13" s="25"/>
      <c r="D13" s="104"/>
      <c r="E13" s="100"/>
      <c r="F13" s="100"/>
      <c r="G13" s="9"/>
      <c r="H13" s="9"/>
      <c r="I13" s="9"/>
      <c r="J13" s="9"/>
      <c r="K13" s="9"/>
      <c r="L13" s="385" t="s">
        <v>2</v>
      </c>
      <c r="M13" s="386"/>
      <c r="N13" s="12">
        <v>501013</v>
      </c>
    </row>
    <row r="14" spans="1:14" ht="15.75" thickBot="1" x14ac:dyDescent="0.3">
      <c r="A14" s="349" t="s">
        <v>175</v>
      </c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264" t="s">
        <v>4</v>
      </c>
      <c r="M14" s="377"/>
      <c r="N14" s="26"/>
    </row>
    <row r="15" spans="1:14" ht="17.25" customHeight="1" thickBot="1" x14ac:dyDescent="0.3">
      <c r="A15" s="272" t="s">
        <v>174</v>
      </c>
      <c r="B15" s="272"/>
      <c r="C15" s="272"/>
      <c r="D15" s="272"/>
      <c r="E15" s="390"/>
      <c r="F15" s="390"/>
      <c r="G15" s="19"/>
      <c r="H15" s="264" t="s">
        <v>6</v>
      </c>
      <c r="I15" s="264"/>
      <c r="J15" s="264"/>
      <c r="K15" s="264"/>
      <c r="L15" s="264"/>
      <c r="M15" s="377"/>
      <c r="N15" s="26"/>
    </row>
    <row r="16" spans="1:14" ht="21" customHeight="1" thickBot="1" x14ac:dyDescent="0.3">
      <c r="A16" s="272" t="s">
        <v>7</v>
      </c>
      <c r="B16" s="272"/>
      <c r="C16" s="272"/>
      <c r="D16" s="272"/>
      <c r="E16" s="101"/>
      <c r="F16" s="101"/>
      <c r="G16" s="19"/>
      <c r="H16" s="264" t="s">
        <v>6</v>
      </c>
      <c r="I16" s="264"/>
      <c r="J16" s="264"/>
      <c r="K16" s="264"/>
      <c r="L16" s="264"/>
      <c r="M16" s="377"/>
      <c r="N16" s="26"/>
    </row>
    <row r="17" spans="1:14" ht="21" customHeight="1" thickBot="1" x14ac:dyDescent="0.3">
      <c r="A17" s="272" t="s">
        <v>92</v>
      </c>
      <c r="B17" s="272"/>
      <c r="C17" s="272"/>
      <c r="D17" s="272"/>
      <c r="E17" s="390"/>
      <c r="F17" s="390"/>
      <c r="G17" s="390"/>
      <c r="H17" s="264" t="s">
        <v>9</v>
      </c>
      <c r="I17" s="264"/>
      <c r="J17" s="264"/>
      <c r="K17" s="264"/>
      <c r="L17" s="264"/>
      <c r="M17" s="377"/>
      <c r="N17" s="26"/>
    </row>
    <row r="18" spans="1:14" ht="21.75" customHeight="1" thickBot="1" x14ac:dyDescent="0.3">
      <c r="A18" s="272" t="s">
        <v>93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64" t="s">
        <v>11</v>
      </c>
      <c r="M18" s="377"/>
      <c r="N18" s="26"/>
    </row>
    <row r="19" spans="1:14" ht="21" customHeight="1" thickBot="1" x14ac:dyDescent="0.3">
      <c r="A19" s="272" t="s">
        <v>12</v>
      </c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64" t="s">
        <v>13</v>
      </c>
      <c r="M19" s="377"/>
      <c r="N19" s="12">
        <v>383</v>
      </c>
    </row>
    <row r="20" spans="1:14" ht="7.5" customHeight="1" thickBot="1" x14ac:dyDescent="0.3">
      <c r="A20" s="67"/>
      <c r="B20" s="27"/>
      <c r="C20" s="27"/>
      <c r="D20" s="105"/>
      <c r="E20" s="102"/>
      <c r="F20" s="102"/>
      <c r="G20" s="27"/>
      <c r="H20" s="9"/>
      <c r="I20" s="9"/>
      <c r="J20" s="9"/>
      <c r="K20" s="9"/>
      <c r="L20" s="9"/>
      <c r="M20" s="9"/>
      <c r="N20" s="9"/>
    </row>
    <row r="21" spans="1:14" ht="29.25" customHeight="1" x14ac:dyDescent="0.25">
      <c r="A21" s="115" t="s">
        <v>44</v>
      </c>
      <c r="B21" s="115" t="s">
        <v>45</v>
      </c>
      <c r="C21" s="115" t="s">
        <v>30</v>
      </c>
      <c r="D21" s="116" t="s">
        <v>189</v>
      </c>
      <c r="E21" s="115" t="s">
        <v>190</v>
      </c>
      <c r="F21" s="117" t="s">
        <v>191</v>
      </c>
      <c r="G21" s="86" t="s">
        <v>46</v>
      </c>
      <c r="H21" s="87"/>
      <c r="I21" s="88"/>
      <c r="J21" s="9"/>
      <c r="K21" s="9"/>
      <c r="L21" s="9"/>
      <c r="M21" s="9"/>
      <c r="N21" s="9"/>
    </row>
    <row r="22" spans="1:14" ht="15.75" x14ac:dyDescent="0.25">
      <c r="A22" s="111" t="s">
        <v>132</v>
      </c>
      <c r="B22" s="108" t="s">
        <v>110</v>
      </c>
      <c r="C22" s="108" t="s">
        <v>79</v>
      </c>
      <c r="D22" s="109" t="s">
        <v>135</v>
      </c>
      <c r="E22" s="111">
        <v>0</v>
      </c>
      <c r="F22" s="111">
        <v>0</v>
      </c>
      <c r="G22" s="380" t="s">
        <v>96</v>
      </c>
      <c r="H22" s="380"/>
      <c r="I22" s="380"/>
      <c r="J22" s="9"/>
      <c r="K22" s="9"/>
      <c r="L22" s="9"/>
      <c r="M22" s="9"/>
      <c r="N22" s="9"/>
    </row>
    <row r="23" spans="1:14" ht="15.75" x14ac:dyDescent="0.25">
      <c r="A23" s="111" t="s">
        <v>132</v>
      </c>
      <c r="B23" s="108" t="s">
        <v>110</v>
      </c>
      <c r="C23" s="108" t="s">
        <v>80</v>
      </c>
      <c r="D23" s="109" t="s">
        <v>136</v>
      </c>
      <c r="E23" s="111">
        <v>0</v>
      </c>
      <c r="F23" s="111">
        <v>0</v>
      </c>
      <c r="G23" s="388" t="s">
        <v>97</v>
      </c>
      <c r="H23" s="388"/>
      <c r="I23" s="388"/>
      <c r="J23" s="9"/>
      <c r="K23" s="9"/>
      <c r="L23" s="9"/>
      <c r="M23" s="9"/>
      <c r="N23" s="9"/>
    </row>
    <row r="24" spans="1:14" ht="15.75" x14ac:dyDescent="0.25">
      <c r="A24" s="111" t="s">
        <v>132</v>
      </c>
      <c r="B24" s="108" t="s">
        <v>104</v>
      </c>
      <c r="C24" s="108" t="s">
        <v>105</v>
      </c>
      <c r="D24" s="109" t="s">
        <v>137</v>
      </c>
      <c r="E24" s="111">
        <v>0</v>
      </c>
      <c r="F24" s="111">
        <v>0</v>
      </c>
      <c r="G24" s="388" t="s">
        <v>106</v>
      </c>
      <c r="H24" s="388"/>
      <c r="I24" s="388"/>
      <c r="J24" s="9"/>
      <c r="K24" s="9"/>
      <c r="L24" s="9"/>
      <c r="M24" s="9"/>
      <c r="N24" s="9"/>
    </row>
    <row r="25" spans="1:14" ht="15.75" x14ac:dyDescent="0.25">
      <c r="A25" s="111" t="s">
        <v>132</v>
      </c>
      <c r="B25" s="108" t="s">
        <v>111</v>
      </c>
      <c r="C25" s="108" t="s">
        <v>81</v>
      </c>
      <c r="D25" s="109">
        <v>187639.5</v>
      </c>
      <c r="E25" s="111">
        <v>0</v>
      </c>
      <c r="F25" s="111">
        <v>0</v>
      </c>
      <c r="G25" s="388" t="s">
        <v>98</v>
      </c>
      <c r="H25" s="388"/>
      <c r="I25" s="388"/>
      <c r="J25" s="9"/>
      <c r="K25" s="9"/>
      <c r="L25" s="9"/>
      <c r="M25" s="9"/>
      <c r="N25" s="9"/>
    </row>
    <row r="26" spans="1:14" ht="15.75" x14ac:dyDescent="0.25">
      <c r="A26" s="111" t="s">
        <v>103</v>
      </c>
      <c r="B26" s="375"/>
      <c r="C26" s="375"/>
      <c r="D26" s="110">
        <f>D22+D23+D25</f>
        <v>808950</v>
      </c>
      <c r="E26" s="111">
        <v>0</v>
      </c>
      <c r="F26" s="111">
        <v>0</v>
      </c>
      <c r="G26" s="77"/>
      <c r="H26" s="118"/>
      <c r="I26" s="118"/>
      <c r="J26" s="9"/>
      <c r="K26" s="9"/>
      <c r="L26" s="9"/>
      <c r="M26" s="9"/>
      <c r="N26" s="9"/>
    </row>
    <row r="27" spans="1:14" ht="15.75" x14ac:dyDescent="0.25">
      <c r="A27" s="111" t="s">
        <v>139</v>
      </c>
      <c r="B27" s="108" t="s">
        <v>110</v>
      </c>
      <c r="C27" s="108" t="s">
        <v>79</v>
      </c>
      <c r="D27" s="109">
        <v>3752812</v>
      </c>
      <c r="E27" s="111">
        <v>0</v>
      </c>
      <c r="F27" s="111">
        <v>0</v>
      </c>
      <c r="G27" s="376" t="s">
        <v>96</v>
      </c>
      <c r="H27" s="376"/>
      <c r="I27" s="376"/>
      <c r="J27" s="9"/>
      <c r="K27" s="9"/>
      <c r="L27" s="9"/>
      <c r="M27" s="9"/>
      <c r="N27" s="9"/>
    </row>
    <row r="28" spans="1:14" ht="15.75" customHeight="1" x14ac:dyDescent="0.25">
      <c r="A28" s="111" t="s">
        <v>139</v>
      </c>
      <c r="B28" s="108" t="s">
        <v>110</v>
      </c>
      <c r="C28" s="108" t="s">
        <v>80</v>
      </c>
      <c r="D28" s="109">
        <v>10000</v>
      </c>
      <c r="E28" s="111">
        <v>0</v>
      </c>
      <c r="F28" s="111">
        <v>0</v>
      </c>
      <c r="G28" s="381" t="s">
        <v>97</v>
      </c>
      <c r="H28" s="382"/>
      <c r="I28" s="382"/>
      <c r="J28" s="9"/>
      <c r="K28" s="9"/>
      <c r="L28" s="9"/>
      <c r="M28" s="9"/>
      <c r="N28" s="9"/>
    </row>
    <row r="29" spans="1:14" ht="15.75" x14ac:dyDescent="0.25">
      <c r="A29" s="111" t="s">
        <v>139</v>
      </c>
      <c r="B29" s="108" t="s">
        <v>104</v>
      </c>
      <c r="C29" s="108" t="s">
        <v>105</v>
      </c>
      <c r="D29" s="109">
        <v>2000</v>
      </c>
      <c r="E29" s="111">
        <v>0</v>
      </c>
      <c r="F29" s="111">
        <v>0</v>
      </c>
      <c r="G29" s="376" t="s">
        <v>106</v>
      </c>
      <c r="H29" s="376"/>
      <c r="I29" s="376"/>
      <c r="J29" s="9"/>
      <c r="K29" s="9"/>
      <c r="L29" s="9"/>
      <c r="M29" s="9"/>
      <c r="N29" s="9"/>
    </row>
    <row r="30" spans="1:14" ht="15.75" x14ac:dyDescent="0.25">
      <c r="A30" s="111" t="s">
        <v>139</v>
      </c>
      <c r="B30" s="108" t="s">
        <v>111</v>
      </c>
      <c r="C30" s="108" t="s">
        <v>81</v>
      </c>
      <c r="D30" s="109">
        <v>1136369</v>
      </c>
      <c r="E30" s="111">
        <v>0</v>
      </c>
      <c r="F30" s="111">
        <v>0</v>
      </c>
      <c r="G30" s="376" t="s">
        <v>107</v>
      </c>
      <c r="H30" s="376"/>
      <c r="I30" s="376"/>
      <c r="J30" s="9"/>
      <c r="K30" s="9"/>
      <c r="L30" s="9"/>
      <c r="M30" s="9"/>
      <c r="N30" s="9"/>
    </row>
    <row r="31" spans="1:14" ht="15.75" x14ac:dyDescent="0.25">
      <c r="A31" s="111" t="s">
        <v>139</v>
      </c>
      <c r="B31" s="108" t="s">
        <v>82</v>
      </c>
      <c r="C31" s="108" t="s">
        <v>83</v>
      </c>
      <c r="D31" s="109">
        <v>65040</v>
      </c>
      <c r="E31" s="111">
        <v>0</v>
      </c>
      <c r="F31" s="111">
        <v>0</v>
      </c>
      <c r="G31" s="376" t="s">
        <v>109</v>
      </c>
      <c r="H31" s="376"/>
      <c r="I31" s="376"/>
      <c r="J31" s="9"/>
      <c r="K31" s="9"/>
      <c r="L31" s="9"/>
      <c r="M31" s="9"/>
      <c r="N31" s="9"/>
    </row>
    <row r="32" spans="1:14" ht="15.75" x14ac:dyDescent="0.25">
      <c r="A32" s="111" t="s">
        <v>139</v>
      </c>
      <c r="B32" s="108" t="s">
        <v>183</v>
      </c>
      <c r="C32" s="108" t="s">
        <v>94</v>
      </c>
      <c r="D32" s="109">
        <v>140000</v>
      </c>
      <c r="E32" s="111">
        <v>0</v>
      </c>
      <c r="F32" s="111">
        <v>0</v>
      </c>
      <c r="G32" s="376" t="s">
        <v>108</v>
      </c>
      <c r="H32" s="376"/>
      <c r="I32" s="376"/>
      <c r="J32" s="9"/>
      <c r="K32" s="9"/>
      <c r="L32" s="9"/>
      <c r="M32" s="9"/>
      <c r="N32" s="9"/>
    </row>
    <row r="33" spans="1:14" ht="15.75" x14ac:dyDescent="0.25">
      <c r="A33" s="111" t="s">
        <v>139</v>
      </c>
      <c r="B33" s="108" t="s">
        <v>82</v>
      </c>
      <c r="C33" s="108" t="s">
        <v>94</v>
      </c>
      <c r="D33" s="109">
        <v>5000</v>
      </c>
      <c r="E33" s="111">
        <v>0</v>
      </c>
      <c r="F33" s="111">
        <v>0</v>
      </c>
      <c r="G33" s="376" t="s">
        <v>108</v>
      </c>
      <c r="H33" s="376"/>
      <c r="I33" s="376"/>
      <c r="J33" s="9"/>
      <c r="K33" s="9"/>
      <c r="L33" s="9"/>
      <c r="M33" s="9"/>
      <c r="N33" s="9"/>
    </row>
    <row r="34" spans="1:14" ht="15.75" x14ac:dyDescent="0.25">
      <c r="A34" s="111" t="s">
        <v>139</v>
      </c>
      <c r="B34" s="108" t="s">
        <v>82</v>
      </c>
      <c r="C34" s="108" t="s">
        <v>85</v>
      </c>
      <c r="D34" s="109">
        <v>5000</v>
      </c>
      <c r="E34" s="111">
        <v>0</v>
      </c>
      <c r="F34" s="111">
        <v>0</v>
      </c>
      <c r="G34" s="376" t="s">
        <v>100</v>
      </c>
      <c r="H34" s="376"/>
      <c r="I34" s="376"/>
      <c r="J34" s="9"/>
      <c r="K34" s="9"/>
      <c r="L34" s="9"/>
      <c r="M34" s="9"/>
      <c r="N34" s="9"/>
    </row>
    <row r="35" spans="1:14" ht="15.75" x14ac:dyDescent="0.25">
      <c r="A35" s="111" t="s">
        <v>139</v>
      </c>
      <c r="B35" s="108" t="s">
        <v>82</v>
      </c>
      <c r="C35" s="108" t="s">
        <v>87</v>
      </c>
      <c r="D35" s="109">
        <v>10000</v>
      </c>
      <c r="E35" s="111">
        <v>0</v>
      </c>
      <c r="F35" s="111">
        <v>0</v>
      </c>
      <c r="G35" s="376" t="s">
        <v>102</v>
      </c>
      <c r="H35" s="376"/>
      <c r="I35" s="376"/>
      <c r="J35" s="9"/>
      <c r="K35" s="9"/>
      <c r="L35" s="9"/>
      <c r="M35" s="9"/>
      <c r="N35" s="9"/>
    </row>
    <row r="36" spans="1:14" ht="15.75" x14ac:dyDescent="0.25">
      <c r="A36" s="111" t="s">
        <v>139</v>
      </c>
      <c r="B36" s="108" t="s">
        <v>88</v>
      </c>
      <c r="C36" s="108" t="s">
        <v>89</v>
      </c>
      <c r="D36" s="109">
        <v>60000</v>
      </c>
      <c r="E36" s="111">
        <v>0</v>
      </c>
      <c r="F36" s="111">
        <v>0</v>
      </c>
      <c r="G36" s="376" t="s">
        <v>101</v>
      </c>
      <c r="H36" s="376"/>
      <c r="I36" s="376"/>
      <c r="J36" s="9"/>
      <c r="K36" s="9"/>
      <c r="L36" s="9"/>
      <c r="M36" s="9"/>
      <c r="N36" s="9"/>
    </row>
    <row r="37" spans="1:14" ht="15.75" x14ac:dyDescent="0.25">
      <c r="A37" s="111" t="s">
        <v>139</v>
      </c>
      <c r="B37" s="108" t="s">
        <v>115</v>
      </c>
      <c r="C37" s="108" t="s">
        <v>89</v>
      </c>
      <c r="D37" s="109">
        <v>1800</v>
      </c>
      <c r="E37" s="111">
        <v>0</v>
      </c>
      <c r="F37" s="111">
        <v>0</v>
      </c>
      <c r="G37" s="376" t="s">
        <v>101</v>
      </c>
      <c r="H37" s="376"/>
      <c r="I37" s="376"/>
      <c r="J37" s="9"/>
      <c r="K37" s="9"/>
      <c r="L37" s="9"/>
      <c r="M37" s="9"/>
      <c r="N37" s="9"/>
    </row>
    <row r="38" spans="1:14" ht="15.75" x14ac:dyDescent="0.25">
      <c r="A38" s="111" t="s">
        <v>139</v>
      </c>
      <c r="B38" s="108" t="s">
        <v>90</v>
      </c>
      <c r="C38" s="108" t="s">
        <v>91</v>
      </c>
      <c r="D38" s="109">
        <v>9996.27</v>
      </c>
      <c r="E38" s="111">
        <v>0</v>
      </c>
      <c r="F38" s="111">
        <v>0</v>
      </c>
      <c r="G38" s="376" t="s">
        <v>101</v>
      </c>
      <c r="H38" s="376"/>
      <c r="I38" s="376"/>
      <c r="J38" s="9"/>
      <c r="K38" s="9"/>
      <c r="L38" s="9"/>
      <c r="M38" s="9"/>
      <c r="N38" s="9"/>
    </row>
    <row r="39" spans="1:14" ht="15.75" x14ac:dyDescent="0.25">
      <c r="A39" s="111" t="s">
        <v>139</v>
      </c>
      <c r="B39" s="108" t="s">
        <v>90</v>
      </c>
      <c r="C39" s="108" t="s">
        <v>116</v>
      </c>
      <c r="D39" s="109">
        <v>3900</v>
      </c>
      <c r="E39" s="111">
        <v>0</v>
      </c>
      <c r="F39" s="111">
        <v>0</v>
      </c>
      <c r="G39" s="376" t="s">
        <v>101</v>
      </c>
      <c r="H39" s="376"/>
      <c r="I39" s="376"/>
      <c r="J39" s="9"/>
      <c r="K39" s="9"/>
      <c r="L39" s="9"/>
      <c r="M39" s="9"/>
      <c r="N39" s="9"/>
    </row>
    <row r="40" spans="1:14" ht="15.75" x14ac:dyDescent="0.25">
      <c r="A40" s="111" t="s">
        <v>103</v>
      </c>
      <c r="B40" s="375"/>
      <c r="C40" s="375"/>
      <c r="D40" s="110">
        <f>SUM(D27:D39)</f>
        <v>5201917.2699999996</v>
      </c>
      <c r="E40" s="111">
        <v>0</v>
      </c>
      <c r="F40" s="111">
        <v>0</v>
      </c>
      <c r="G40" s="77"/>
      <c r="H40" s="118"/>
      <c r="I40" s="118"/>
      <c r="J40" s="9"/>
      <c r="K40" s="9"/>
      <c r="L40" s="9"/>
      <c r="M40" s="9"/>
      <c r="N40" s="9"/>
    </row>
    <row r="41" spans="1:14" ht="18.75" customHeight="1" x14ac:dyDescent="0.25">
      <c r="A41" s="111">
        <v>5120060190</v>
      </c>
      <c r="B41" s="111">
        <v>244</v>
      </c>
      <c r="C41" s="111">
        <v>346</v>
      </c>
      <c r="D41" s="109">
        <v>3800</v>
      </c>
      <c r="E41" s="111">
        <v>0</v>
      </c>
      <c r="F41" s="111">
        <v>0</v>
      </c>
      <c r="G41" s="77" t="s">
        <v>102</v>
      </c>
      <c r="H41" s="118"/>
      <c r="I41" s="118"/>
      <c r="J41" s="9"/>
      <c r="K41" s="9"/>
      <c r="L41" s="9"/>
      <c r="M41" s="9"/>
      <c r="N41" s="9"/>
    </row>
    <row r="42" spans="1:14" ht="15.75" x14ac:dyDescent="0.25">
      <c r="A42" s="111" t="s">
        <v>103</v>
      </c>
      <c r="B42" s="375"/>
      <c r="C42" s="375"/>
      <c r="D42" s="110">
        <v>3800</v>
      </c>
      <c r="E42" s="111">
        <v>0</v>
      </c>
      <c r="F42" s="111">
        <v>0</v>
      </c>
      <c r="G42" s="77"/>
      <c r="H42" s="118"/>
      <c r="I42" s="118"/>
      <c r="J42" s="9"/>
      <c r="K42" s="9"/>
      <c r="L42" s="9"/>
      <c r="M42" s="9"/>
      <c r="N42" s="9"/>
    </row>
    <row r="43" spans="1:14" ht="16.5" customHeight="1" x14ac:dyDescent="0.25">
      <c r="A43" s="119" t="s">
        <v>150</v>
      </c>
      <c r="B43" s="108" t="s">
        <v>120</v>
      </c>
      <c r="C43" s="108" t="s">
        <v>121</v>
      </c>
      <c r="D43" s="109">
        <v>122500</v>
      </c>
      <c r="E43" s="111">
        <v>0</v>
      </c>
      <c r="F43" s="111">
        <v>0</v>
      </c>
      <c r="G43" s="382" t="s">
        <v>119</v>
      </c>
      <c r="H43" s="382"/>
      <c r="I43" s="382"/>
      <c r="J43" s="9"/>
      <c r="K43" s="9"/>
      <c r="L43" s="9"/>
      <c r="M43" s="9"/>
      <c r="N43" s="9"/>
    </row>
    <row r="44" spans="1:14" ht="16.5" customHeight="1" x14ac:dyDescent="0.25">
      <c r="A44" s="119" t="s">
        <v>184</v>
      </c>
      <c r="B44" s="108"/>
      <c r="C44" s="108" t="s">
        <v>121</v>
      </c>
      <c r="D44" s="109">
        <v>109610</v>
      </c>
      <c r="E44" s="111">
        <v>0</v>
      </c>
      <c r="F44" s="111">
        <v>0</v>
      </c>
      <c r="G44" s="382" t="s">
        <v>119</v>
      </c>
      <c r="H44" s="382"/>
      <c r="I44" s="382"/>
      <c r="J44" s="9"/>
      <c r="K44" s="9"/>
      <c r="L44" s="9"/>
      <c r="M44" s="9"/>
      <c r="N44" s="9"/>
    </row>
    <row r="45" spans="1:14" ht="15.75" x14ac:dyDescent="0.25">
      <c r="A45" s="111" t="s">
        <v>103</v>
      </c>
      <c r="B45" s="375"/>
      <c r="C45" s="375"/>
      <c r="D45" s="110">
        <f>SUM(D43:D44)</f>
        <v>232110</v>
      </c>
      <c r="E45" s="111">
        <v>0</v>
      </c>
      <c r="F45" s="111">
        <v>0</v>
      </c>
      <c r="G45" s="77"/>
      <c r="H45" s="118"/>
      <c r="I45" s="118"/>
      <c r="J45" s="9"/>
      <c r="K45" s="9"/>
      <c r="L45" s="9"/>
      <c r="M45" s="9"/>
      <c r="N45" s="9"/>
    </row>
    <row r="46" spans="1:14" ht="14.25" customHeight="1" x14ac:dyDescent="0.25">
      <c r="A46" s="111">
        <v>5140020590</v>
      </c>
      <c r="B46" s="108" t="s">
        <v>122</v>
      </c>
      <c r="C46" s="108" t="s">
        <v>123</v>
      </c>
      <c r="D46" s="109">
        <v>10000</v>
      </c>
      <c r="E46" s="111">
        <v>0</v>
      </c>
      <c r="F46" s="111">
        <v>0</v>
      </c>
      <c r="G46" s="376" t="s">
        <v>101</v>
      </c>
      <c r="H46" s="376"/>
      <c r="I46" s="376"/>
      <c r="J46" s="9"/>
      <c r="K46" s="9"/>
      <c r="L46" s="9"/>
      <c r="M46" s="9"/>
      <c r="N46" s="9"/>
    </row>
    <row r="47" spans="1:14" ht="15.75" x14ac:dyDescent="0.25">
      <c r="A47" s="111" t="s">
        <v>103</v>
      </c>
      <c r="B47" s="375"/>
      <c r="C47" s="375"/>
      <c r="D47" s="110">
        <f>SUM(D46)</f>
        <v>10000</v>
      </c>
      <c r="E47" s="111">
        <v>0</v>
      </c>
      <c r="F47" s="111">
        <v>0</v>
      </c>
      <c r="G47" s="77"/>
      <c r="H47" s="118"/>
      <c r="I47" s="118"/>
      <c r="J47" s="9"/>
      <c r="K47" s="9"/>
      <c r="L47" s="9"/>
      <c r="M47" s="9"/>
      <c r="N47" s="9"/>
    </row>
    <row r="48" spans="1:14" ht="15.75" x14ac:dyDescent="0.25">
      <c r="A48" s="111">
        <v>5170000190</v>
      </c>
      <c r="B48" s="111">
        <v>540</v>
      </c>
      <c r="C48" s="111">
        <v>251</v>
      </c>
      <c r="D48" s="109">
        <v>192000</v>
      </c>
      <c r="E48" s="111">
        <v>0</v>
      </c>
      <c r="F48" s="111">
        <v>0</v>
      </c>
      <c r="G48" s="77" t="s">
        <v>178</v>
      </c>
      <c r="H48" s="118"/>
      <c r="I48" s="118"/>
      <c r="J48" s="9"/>
      <c r="K48" s="9"/>
      <c r="L48" s="9"/>
      <c r="M48" s="9"/>
      <c r="N48" s="9"/>
    </row>
    <row r="49" spans="1:14" ht="15.75" x14ac:dyDescent="0.25">
      <c r="A49" s="111" t="s">
        <v>103</v>
      </c>
      <c r="B49" s="375"/>
      <c r="C49" s="375"/>
      <c r="D49" s="110">
        <f>SUM(D48)</f>
        <v>192000</v>
      </c>
      <c r="E49" s="111">
        <v>0</v>
      </c>
      <c r="F49" s="111">
        <v>0</v>
      </c>
      <c r="G49" s="77"/>
      <c r="H49" s="118"/>
      <c r="I49" s="118"/>
      <c r="J49" s="9"/>
      <c r="K49" s="9"/>
      <c r="L49" s="9"/>
      <c r="M49" s="9"/>
      <c r="N49" s="9"/>
    </row>
    <row r="50" spans="1:14" ht="15.75" x14ac:dyDescent="0.25">
      <c r="A50" s="111" t="s">
        <v>152</v>
      </c>
      <c r="B50" s="108" t="s">
        <v>128</v>
      </c>
      <c r="C50" s="108" t="s">
        <v>116</v>
      </c>
      <c r="D50" s="109">
        <v>172538.4</v>
      </c>
      <c r="E50" s="111">
        <v>0</v>
      </c>
      <c r="F50" s="111">
        <v>0</v>
      </c>
      <c r="G50" s="376" t="s">
        <v>124</v>
      </c>
      <c r="H50" s="376"/>
      <c r="I50" s="376"/>
      <c r="J50" s="9"/>
      <c r="K50" s="9"/>
      <c r="L50" s="9"/>
      <c r="M50" s="9"/>
      <c r="N50" s="9"/>
    </row>
    <row r="51" spans="1:14" ht="15.75" x14ac:dyDescent="0.25">
      <c r="A51" s="111" t="s">
        <v>153</v>
      </c>
      <c r="B51" s="108" t="s">
        <v>126</v>
      </c>
      <c r="C51" s="108" t="s">
        <v>127</v>
      </c>
      <c r="D51" s="109">
        <v>132000</v>
      </c>
      <c r="E51" s="111">
        <v>0</v>
      </c>
      <c r="F51" s="111">
        <v>0</v>
      </c>
      <c r="G51" s="376" t="s">
        <v>100</v>
      </c>
      <c r="H51" s="376"/>
      <c r="I51" s="376"/>
      <c r="J51" s="9"/>
      <c r="K51" s="9"/>
      <c r="L51" s="9"/>
      <c r="M51" s="9"/>
      <c r="N51" s="9"/>
    </row>
    <row r="52" spans="1:14" ht="15.75" x14ac:dyDescent="0.25">
      <c r="A52" s="111" t="s">
        <v>154</v>
      </c>
      <c r="B52" s="108" t="s">
        <v>82</v>
      </c>
      <c r="C52" s="108" t="s">
        <v>87</v>
      </c>
      <c r="D52" s="109">
        <v>1000</v>
      </c>
      <c r="E52" s="111">
        <v>0</v>
      </c>
      <c r="F52" s="111">
        <v>0</v>
      </c>
      <c r="G52" s="376" t="s">
        <v>102</v>
      </c>
      <c r="H52" s="376"/>
      <c r="I52" s="376"/>
      <c r="J52" s="9"/>
      <c r="K52" s="9"/>
      <c r="L52" s="9"/>
      <c r="M52" s="9"/>
      <c r="N52" s="9"/>
    </row>
    <row r="53" spans="1:14" ht="15.75" x14ac:dyDescent="0.25">
      <c r="A53" s="111" t="s">
        <v>155</v>
      </c>
      <c r="B53" s="108" t="s">
        <v>82</v>
      </c>
      <c r="C53" s="108" t="s">
        <v>85</v>
      </c>
      <c r="D53" s="109">
        <v>141000</v>
      </c>
      <c r="E53" s="111">
        <v>0</v>
      </c>
      <c r="F53" s="111">
        <v>0</v>
      </c>
      <c r="G53" s="376" t="s">
        <v>100</v>
      </c>
      <c r="H53" s="376"/>
      <c r="I53" s="376"/>
      <c r="J53" s="9"/>
      <c r="K53" s="9"/>
      <c r="L53" s="9"/>
      <c r="M53" s="9"/>
      <c r="N53" s="9"/>
    </row>
    <row r="54" spans="1:14" ht="15.75" x14ac:dyDescent="0.25">
      <c r="A54" s="111" t="s">
        <v>156</v>
      </c>
      <c r="B54" s="108" t="s">
        <v>82</v>
      </c>
      <c r="C54" s="108" t="s">
        <v>85</v>
      </c>
      <c r="D54" s="109">
        <v>45000</v>
      </c>
      <c r="E54" s="111">
        <v>0</v>
      </c>
      <c r="F54" s="111">
        <v>0</v>
      </c>
      <c r="G54" s="376" t="s">
        <v>100</v>
      </c>
      <c r="H54" s="376"/>
      <c r="I54" s="376"/>
      <c r="J54" s="9"/>
      <c r="K54" s="9"/>
      <c r="L54" s="9"/>
      <c r="M54" s="9"/>
      <c r="N54" s="9"/>
    </row>
    <row r="55" spans="1:14" ht="15.75" x14ac:dyDescent="0.25">
      <c r="A55" s="111" t="s">
        <v>157</v>
      </c>
      <c r="B55" s="108" t="s">
        <v>82</v>
      </c>
      <c r="C55" s="108" t="s">
        <v>85</v>
      </c>
      <c r="D55" s="109">
        <v>416000</v>
      </c>
      <c r="E55" s="111">
        <v>0</v>
      </c>
      <c r="F55" s="111">
        <v>0</v>
      </c>
      <c r="G55" s="376" t="s">
        <v>100</v>
      </c>
      <c r="H55" s="376"/>
      <c r="I55" s="376"/>
      <c r="J55" s="9"/>
      <c r="K55" s="9"/>
      <c r="L55" s="9"/>
      <c r="M55" s="9"/>
      <c r="N55" s="9"/>
    </row>
    <row r="56" spans="1:14" ht="15.75" x14ac:dyDescent="0.25">
      <c r="A56" s="111" t="s">
        <v>129</v>
      </c>
      <c r="B56" s="108" t="s">
        <v>82</v>
      </c>
      <c r="C56" s="108" t="s">
        <v>84</v>
      </c>
      <c r="D56" s="109">
        <v>40400</v>
      </c>
      <c r="E56" s="111">
        <v>0</v>
      </c>
      <c r="F56" s="111">
        <v>0</v>
      </c>
      <c r="G56" s="376" t="s">
        <v>118</v>
      </c>
      <c r="H56" s="376"/>
      <c r="I56" s="376"/>
      <c r="J56" s="9"/>
      <c r="K56" s="9"/>
      <c r="L56" s="9"/>
      <c r="M56" s="9"/>
      <c r="N56" s="9"/>
    </row>
    <row r="57" spans="1:14" ht="15.75" x14ac:dyDescent="0.25">
      <c r="A57" s="111" t="s">
        <v>129</v>
      </c>
      <c r="B57" s="108" t="s">
        <v>82</v>
      </c>
      <c r="C57" s="108" t="s">
        <v>85</v>
      </c>
      <c r="D57" s="109">
        <v>178900</v>
      </c>
      <c r="E57" s="111">
        <v>0</v>
      </c>
      <c r="F57" s="111">
        <v>0</v>
      </c>
      <c r="G57" s="376" t="s">
        <v>100</v>
      </c>
      <c r="H57" s="376"/>
      <c r="I57" s="376"/>
      <c r="J57" s="9"/>
      <c r="K57" s="9"/>
      <c r="L57" s="9"/>
      <c r="M57" s="9"/>
      <c r="N57" s="9"/>
    </row>
    <row r="58" spans="1:14" ht="15.75" x14ac:dyDescent="0.25">
      <c r="A58" s="111" t="s">
        <v>129</v>
      </c>
      <c r="B58" s="108" t="s">
        <v>82</v>
      </c>
      <c r="C58" s="108" t="s">
        <v>113</v>
      </c>
      <c r="D58" s="109">
        <v>90000</v>
      </c>
      <c r="E58" s="111">
        <v>0</v>
      </c>
      <c r="F58" s="111">
        <v>0</v>
      </c>
      <c r="G58" s="376" t="s">
        <v>117</v>
      </c>
      <c r="H58" s="376"/>
      <c r="I58" s="376"/>
      <c r="J58" s="9"/>
      <c r="K58" s="9"/>
      <c r="L58" s="9"/>
      <c r="M58" s="9"/>
      <c r="N58" s="9"/>
    </row>
    <row r="59" spans="1:14" ht="15.75" x14ac:dyDescent="0.25">
      <c r="A59" s="111" t="s">
        <v>129</v>
      </c>
      <c r="B59" s="108" t="s">
        <v>82</v>
      </c>
      <c r="C59" s="108" t="s">
        <v>87</v>
      </c>
      <c r="D59" s="109">
        <v>121500</v>
      </c>
      <c r="E59" s="111">
        <v>0</v>
      </c>
      <c r="F59" s="111">
        <v>0</v>
      </c>
      <c r="G59" s="376" t="s">
        <v>102</v>
      </c>
      <c r="H59" s="376"/>
      <c r="I59" s="376"/>
      <c r="J59" s="9"/>
      <c r="K59" s="9"/>
      <c r="L59" s="9"/>
      <c r="M59" s="9"/>
      <c r="N59" s="9"/>
    </row>
    <row r="60" spans="1:14" ht="15.75" x14ac:dyDescent="0.25">
      <c r="A60" s="111" t="s">
        <v>185</v>
      </c>
      <c r="B60" s="108" t="s">
        <v>82</v>
      </c>
      <c r="C60" s="108" t="s">
        <v>112</v>
      </c>
      <c r="D60" s="109">
        <v>5000</v>
      </c>
      <c r="E60" s="111">
        <v>0</v>
      </c>
      <c r="F60" s="111">
        <v>0</v>
      </c>
      <c r="G60" s="376" t="s">
        <v>100</v>
      </c>
      <c r="H60" s="376"/>
      <c r="I60" s="376"/>
      <c r="J60" s="9"/>
      <c r="K60" s="9"/>
      <c r="L60" s="9"/>
      <c r="M60" s="9"/>
      <c r="N60" s="9"/>
    </row>
    <row r="61" spans="1:14" ht="15.75" x14ac:dyDescent="0.25">
      <c r="A61" s="111" t="s">
        <v>185</v>
      </c>
      <c r="B61" s="108" t="s">
        <v>82</v>
      </c>
      <c r="C61" s="108" t="s">
        <v>84</v>
      </c>
      <c r="D61" s="109">
        <v>30000</v>
      </c>
      <c r="E61" s="111">
        <v>0</v>
      </c>
      <c r="F61" s="111">
        <v>0</v>
      </c>
      <c r="G61" s="376" t="s">
        <v>118</v>
      </c>
      <c r="H61" s="376"/>
      <c r="I61" s="376"/>
      <c r="J61" s="9"/>
      <c r="K61" s="9"/>
      <c r="L61" s="9"/>
      <c r="M61" s="9"/>
      <c r="N61" s="9"/>
    </row>
    <row r="62" spans="1:14" ht="15.75" x14ac:dyDescent="0.25">
      <c r="A62" s="111" t="s">
        <v>185</v>
      </c>
      <c r="B62" s="108" t="s">
        <v>82</v>
      </c>
      <c r="C62" s="108" t="s">
        <v>85</v>
      </c>
      <c r="D62" s="109">
        <v>24700</v>
      </c>
      <c r="E62" s="111">
        <v>0</v>
      </c>
      <c r="F62" s="111">
        <v>0</v>
      </c>
      <c r="G62" s="376" t="s">
        <v>100</v>
      </c>
      <c r="H62" s="376"/>
      <c r="I62" s="376"/>
      <c r="J62" s="9"/>
      <c r="K62" s="9"/>
      <c r="L62" s="9"/>
      <c r="M62" s="9"/>
      <c r="N62" s="9"/>
    </row>
    <row r="63" spans="1:14" ht="15.75" x14ac:dyDescent="0.25">
      <c r="A63" s="111" t="s">
        <v>185</v>
      </c>
      <c r="B63" s="108" t="s">
        <v>82</v>
      </c>
      <c r="C63" s="108" t="s">
        <v>114</v>
      </c>
      <c r="D63" s="109">
        <v>300000</v>
      </c>
      <c r="E63" s="111">
        <v>0</v>
      </c>
      <c r="F63" s="111">
        <v>0</v>
      </c>
      <c r="G63" s="376" t="s">
        <v>102</v>
      </c>
      <c r="H63" s="376"/>
      <c r="I63" s="376"/>
      <c r="J63" s="9"/>
      <c r="K63" s="9"/>
      <c r="L63" s="9"/>
      <c r="M63" s="9"/>
      <c r="N63" s="9"/>
    </row>
    <row r="64" spans="1:14" ht="15.75" x14ac:dyDescent="0.25">
      <c r="A64" s="111" t="s">
        <v>185</v>
      </c>
      <c r="B64" s="108" t="s">
        <v>82</v>
      </c>
      <c r="C64" s="108" t="s">
        <v>87</v>
      </c>
      <c r="D64" s="109">
        <v>15000</v>
      </c>
      <c r="E64" s="111">
        <v>0</v>
      </c>
      <c r="F64" s="111">
        <v>0</v>
      </c>
      <c r="G64" s="376" t="s">
        <v>102</v>
      </c>
      <c r="H64" s="376"/>
      <c r="I64" s="376"/>
      <c r="J64" s="9"/>
      <c r="K64" s="9"/>
      <c r="L64" s="9"/>
      <c r="M64" s="9"/>
      <c r="N64" s="9"/>
    </row>
    <row r="65" spans="1:14" ht="15.75" x14ac:dyDescent="0.25">
      <c r="A65" s="111" t="s">
        <v>103</v>
      </c>
      <c r="B65" s="375"/>
      <c r="C65" s="375"/>
      <c r="D65" s="110">
        <f>SUM(D50:D64)</f>
        <v>1713038.4</v>
      </c>
      <c r="E65" s="111">
        <v>0</v>
      </c>
      <c r="F65" s="111">
        <v>0</v>
      </c>
      <c r="G65" s="77"/>
      <c r="H65" s="118"/>
      <c r="I65" s="118"/>
      <c r="J65" s="9"/>
      <c r="K65" s="9"/>
      <c r="L65" s="9"/>
      <c r="M65" s="9"/>
      <c r="N65" s="9"/>
    </row>
    <row r="66" spans="1:14" ht="15.75" x14ac:dyDescent="0.25">
      <c r="A66" s="111">
        <v>5150051180</v>
      </c>
      <c r="B66" s="108" t="s">
        <v>110</v>
      </c>
      <c r="C66" s="108" t="s">
        <v>79</v>
      </c>
      <c r="D66" s="109">
        <v>190015.35999999999</v>
      </c>
      <c r="E66" s="111">
        <v>0</v>
      </c>
      <c r="F66" s="111">
        <v>0</v>
      </c>
      <c r="G66" s="376" t="s">
        <v>96</v>
      </c>
      <c r="H66" s="376"/>
      <c r="I66" s="376"/>
      <c r="J66" s="9"/>
      <c r="K66" s="9"/>
      <c r="L66" s="9"/>
      <c r="M66" s="9"/>
      <c r="N66" s="9"/>
    </row>
    <row r="67" spans="1:14" ht="15.75" x14ac:dyDescent="0.25">
      <c r="A67" s="111">
        <v>5150051180</v>
      </c>
      <c r="B67" s="108" t="s">
        <v>111</v>
      </c>
      <c r="C67" s="108" t="s">
        <v>81</v>
      </c>
      <c r="D67" s="109">
        <v>57384.639999999999</v>
      </c>
      <c r="E67" s="111">
        <v>0</v>
      </c>
      <c r="F67" s="111">
        <v>0</v>
      </c>
      <c r="G67" s="376" t="s">
        <v>107</v>
      </c>
      <c r="H67" s="376"/>
      <c r="I67" s="376"/>
      <c r="J67" s="9"/>
      <c r="K67" s="9"/>
      <c r="L67" s="9"/>
      <c r="M67" s="9"/>
      <c r="N67" s="9"/>
    </row>
    <row r="68" spans="1:14" ht="15.75" x14ac:dyDescent="0.25">
      <c r="A68" s="111" t="s">
        <v>103</v>
      </c>
      <c r="B68" s="375"/>
      <c r="C68" s="375"/>
      <c r="D68" s="110">
        <f>SUM(D66:D67)</f>
        <v>247400</v>
      </c>
      <c r="E68" s="111">
        <v>0</v>
      </c>
      <c r="F68" s="111">
        <v>0</v>
      </c>
      <c r="G68" s="77"/>
      <c r="H68" s="118"/>
      <c r="I68" s="118"/>
      <c r="J68" s="9"/>
      <c r="K68" s="9"/>
      <c r="L68" s="9"/>
      <c r="M68" s="9"/>
      <c r="N68" s="9"/>
    </row>
    <row r="69" spans="1:14" ht="15.75" x14ac:dyDescent="0.25">
      <c r="A69" s="111">
        <v>5140020590</v>
      </c>
      <c r="B69" s="108" t="s">
        <v>122</v>
      </c>
      <c r="C69" s="108" t="s">
        <v>123</v>
      </c>
      <c r="D69" s="109">
        <v>10000</v>
      </c>
      <c r="E69" s="111">
        <v>0</v>
      </c>
      <c r="F69" s="111">
        <v>0</v>
      </c>
      <c r="G69" s="376" t="s">
        <v>101</v>
      </c>
      <c r="H69" s="376"/>
      <c r="I69" s="376"/>
      <c r="J69" s="9"/>
      <c r="K69" s="9"/>
      <c r="L69" s="9"/>
      <c r="M69" s="9"/>
      <c r="N69" s="9"/>
    </row>
    <row r="70" spans="1:14" ht="15.75" x14ac:dyDescent="0.25">
      <c r="A70" s="111" t="s">
        <v>103</v>
      </c>
      <c r="B70" s="375"/>
      <c r="C70" s="375"/>
      <c r="D70" s="110">
        <f>SUM(D69)</f>
        <v>10000</v>
      </c>
      <c r="E70" s="111">
        <v>0</v>
      </c>
      <c r="F70" s="111">
        <v>0</v>
      </c>
      <c r="G70" s="77"/>
      <c r="H70" s="118"/>
      <c r="I70" s="118"/>
      <c r="J70" s="9"/>
      <c r="K70" s="9"/>
      <c r="L70" s="9"/>
      <c r="M70" s="9"/>
      <c r="N70" s="9"/>
    </row>
    <row r="71" spans="1:14" ht="15.75" x14ac:dyDescent="0.25">
      <c r="A71" s="111" t="s">
        <v>161</v>
      </c>
      <c r="B71" s="108" t="s">
        <v>82</v>
      </c>
      <c r="C71" s="108" t="s">
        <v>84</v>
      </c>
      <c r="D71" s="109">
        <v>63000</v>
      </c>
      <c r="E71" s="111">
        <v>0</v>
      </c>
      <c r="F71" s="111">
        <v>0</v>
      </c>
      <c r="G71" s="376" t="s">
        <v>125</v>
      </c>
      <c r="H71" s="376"/>
      <c r="I71" s="376"/>
      <c r="J71" s="9"/>
      <c r="K71" s="9"/>
      <c r="L71" s="9"/>
      <c r="M71" s="9"/>
      <c r="N71" s="9"/>
    </row>
    <row r="72" spans="1:14" ht="15.75" x14ac:dyDescent="0.25">
      <c r="A72" s="111" t="s">
        <v>161</v>
      </c>
      <c r="B72" s="108" t="s">
        <v>82</v>
      </c>
      <c r="C72" s="108" t="s">
        <v>85</v>
      </c>
      <c r="D72" s="109">
        <v>42000</v>
      </c>
      <c r="E72" s="111">
        <v>0</v>
      </c>
      <c r="F72" s="111">
        <v>0</v>
      </c>
      <c r="G72" s="376" t="s">
        <v>100</v>
      </c>
      <c r="H72" s="376"/>
      <c r="I72" s="376"/>
      <c r="J72" s="9"/>
      <c r="K72" s="9"/>
      <c r="L72" s="9"/>
      <c r="M72" s="9"/>
      <c r="N72" s="9"/>
    </row>
    <row r="73" spans="1:14" ht="15.75" x14ac:dyDescent="0.25">
      <c r="A73" s="111" t="s">
        <v>161</v>
      </c>
      <c r="B73" s="108" t="s">
        <v>82</v>
      </c>
      <c r="C73" s="108" t="s">
        <v>113</v>
      </c>
      <c r="D73" s="109">
        <v>145000</v>
      </c>
      <c r="E73" s="111">
        <v>0</v>
      </c>
      <c r="F73" s="111">
        <v>0</v>
      </c>
      <c r="G73" s="376" t="s">
        <v>192</v>
      </c>
      <c r="H73" s="376"/>
      <c r="I73" s="376"/>
      <c r="J73" s="9"/>
      <c r="K73" s="9"/>
      <c r="L73" s="9"/>
      <c r="M73" s="9"/>
      <c r="N73" s="9"/>
    </row>
    <row r="74" spans="1:14" ht="15.75" x14ac:dyDescent="0.25">
      <c r="A74" s="111" t="s">
        <v>161</v>
      </c>
      <c r="B74" s="108" t="s">
        <v>82</v>
      </c>
      <c r="C74" s="108" t="s">
        <v>186</v>
      </c>
      <c r="D74" s="109">
        <v>12000</v>
      </c>
      <c r="E74" s="111">
        <v>0</v>
      </c>
      <c r="F74" s="111">
        <v>0</v>
      </c>
      <c r="G74" s="376" t="s">
        <v>193</v>
      </c>
      <c r="H74" s="376"/>
      <c r="I74" s="376"/>
      <c r="J74" s="9"/>
      <c r="K74" s="9"/>
      <c r="L74" s="9"/>
      <c r="M74" s="9"/>
      <c r="N74" s="9"/>
    </row>
    <row r="75" spans="1:14" ht="15.75" x14ac:dyDescent="0.25">
      <c r="A75" s="111" t="s">
        <v>161</v>
      </c>
      <c r="B75" s="108" t="s">
        <v>82</v>
      </c>
      <c r="C75" s="108" t="s">
        <v>87</v>
      </c>
      <c r="D75" s="109">
        <v>10000</v>
      </c>
      <c r="E75" s="111">
        <v>0</v>
      </c>
      <c r="F75" s="111">
        <v>0</v>
      </c>
      <c r="G75" s="376" t="s">
        <v>102</v>
      </c>
      <c r="H75" s="376"/>
      <c r="I75" s="376"/>
      <c r="J75" s="9"/>
      <c r="K75" s="9"/>
      <c r="L75" s="9"/>
      <c r="M75" s="9"/>
      <c r="N75" s="9"/>
    </row>
    <row r="76" spans="1:14" ht="15.75" x14ac:dyDescent="0.25">
      <c r="A76" s="111" t="s">
        <v>103</v>
      </c>
      <c r="B76" s="375"/>
      <c r="C76" s="375"/>
      <c r="D76" s="110">
        <f>SUM(D71:D75)</f>
        <v>272000</v>
      </c>
      <c r="E76" s="111">
        <v>0</v>
      </c>
      <c r="F76" s="111">
        <v>0</v>
      </c>
      <c r="G76" s="77"/>
      <c r="H76" s="118"/>
      <c r="I76" s="118"/>
      <c r="J76" s="9"/>
      <c r="K76" s="9"/>
      <c r="L76" s="9"/>
      <c r="M76" s="9"/>
      <c r="N76" s="9"/>
    </row>
    <row r="77" spans="1:14" ht="15.75" x14ac:dyDescent="0.25">
      <c r="A77" s="111" t="s">
        <v>162</v>
      </c>
      <c r="B77" s="108" t="s">
        <v>82</v>
      </c>
      <c r="C77" s="108" t="s">
        <v>84</v>
      </c>
      <c r="D77" s="109">
        <v>131000</v>
      </c>
      <c r="E77" s="111">
        <v>0</v>
      </c>
      <c r="F77" s="111">
        <v>0</v>
      </c>
      <c r="G77" s="376" t="s">
        <v>99</v>
      </c>
      <c r="H77" s="376"/>
      <c r="I77" s="376"/>
      <c r="J77" s="9"/>
      <c r="K77" s="9"/>
      <c r="L77" s="9"/>
      <c r="M77" s="9"/>
      <c r="N77" s="9"/>
    </row>
    <row r="78" spans="1:14" ht="15.75" x14ac:dyDescent="0.25">
      <c r="A78" s="111" t="s">
        <v>162</v>
      </c>
      <c r="B78" s="108" t="s">
        <v>82</v>
      </c>
      <c r="C78" s="108" t="s">
        <v>85</v>
      </c>
      <c r="D78" s="109">
        <v>18000</v>
      </c>
      <c r="E78" s="111">
        <v>0</v>
      </c>
      <c r="F78" s="111">
        <v>0</v>
      </c>
      <c r="G78" s="376" t="s">
        <v>100</v>
      </c>
      <c r="H78" s="376"/>
      <c r="I78" s="376"/>
      <c r="J78" s="9"/>
      <c r="K78" s="9"/>
      <c r="L78" s="9"/>
      <c r="M78" s="9"/>
      <c r="N78" s="9"/>
    </row>
    <row r="79" spans="1:14" ht="15.75" x14ac:dyDescent="0.25">
      <c r="A79" s="111" t="s">
        <v>180</v>
      </c>
      <c r="B79" s="108" t="s">
        <v>82</v>
      </c>
      <c r="C79" s="108" t="s">
        <v>84</v>
      </c>
      <c r="D79" s="109">
        <v>870400</v>
      </c>
      <c r="E79" s="111">
        <v>0</v>
      </c>
      <c r="F79" s="111">
        <v>0</v>
      </c>
      <c r="G79" s="376" t="s">
        <v>99</v>
      </c>
      <c r="H79" s="376"/>
      <c r="I79" s="376"/>
      <c r="J79" s="9"/>
      <c r="K79" s="9"/>
      <c r="L79" s="9"/>
      <c r="M79" s="9"/>
      <c r="N79" s="9"/>
    </row>
    <row r="80" spans="1:14" ht="15.75" x14ac:dyDescent="0.25">
      <c r="A80" s="111" t="s">
        <v>103</v>
      </c>
      <c r="B80" s="375"/>
      <c r="C80" s="375"/>
      <c r="D80" s="110">
        <f>SUM(D77:D79)</f>
        <v>1019400</v>
      </c>
      <c r="E80" s="111">
        <v>0</v>
      </c>
      <c r="F80" s="111">
        <v>0</v>
      </c>
      <c r="G80" s="77"/>
      <c r="H80" s="118"/>
      <c r="I80" s="118"/>
      <c r="J80" s="9"/>
      <c r="K80" s="9"/>
      <c r="L80" s="9"/>
      <c r="M80" s="9"/>
      <c r="N80" s="9"/>
    </row>
    <row r="81" spans="1:14" s="80" customFormat="1" ht="15.75" x14ac:dyDescent="0.25">
      <c r="A81" s="111">
        <v>6200020190</v>
      </c>
      <c r="B81" s="111">
        <v>244</v>
      </c>
      <c r="C81" s="111">
        <v>226</v>
      </c>
      <c r="D81" s="109">
        <v>400000</v>
      </c>
      <c r="E81" s="111">
        <v>0</v>
      </c>
      <c r="F81" s="111">
        <v>0</v>
      </c>
      <c r="G81" s="77" t="s">
        <v>100</v>
      </c>
      <c r="H81" s="118"/>
      <c r="I81" s="118"/>
      <c r="J81" s="9"/>
      <c r="K81" s="9"/>
      <c r="L81" s="9"/>
      <c r="M81" s="9"/>
      <c r="N81" s="9"/>
    </row>
    <row r="82" spans="1:14" s="80" customFormat="1" ht="15.75" x14ac:dyDescent="0.25">
      <c r="A82" s="111">
        <v>6300010070</v>
      </c>
      <c r="B82" s="111">
        <v>244</v>
      </c>
      <c r="C82" s="111">
        <v>226</v>
      </c>
      <c r="D82" s="109">
        <v>2000</v>
      </c>
      <c r="E82" s="111">
        <v>0</v>
      </c>
      <c r="F82" s="111">
        <v>0</v>
      </c>
      <c r="G82" s="77" t="s">
        <v>100</v>
      </c>
      <c r="H82" s="118"/>
      <c r="I82" s="118"/>
      <c r="J82" s="9"/>
      <c r="K82" s="9"/>
      <c r="L82" s="9"/>
      <c r="M82" s="9"/>
      <c r="N82" s="9"/>
    </row>
    <row r="83" spans="1:14" s="79" customFormat="1" ht="15.75" x14ac:dyDescent="0.25">
      <c r="A83" s="112" t="s">
        <v>103</v>
      </c>
      <c r="B83" s="374"/>
      <c r="C83" s="374"/>
      <c r="D83" s="110">
        <f>SUM(D81:D82)</f>
        <v>402000</v>
      </c>
      <c r="E83" s="111">
        <v>0</v>
      </c>
      <c r="F83" s="111">
        <v>0</v>
      </c>
      <c r="G83" s="85"/>
      <c r="H83" s="120"/>
      <c r="I83" s="120"/>
      <c r="J83" s="78"/>
      <c r="K83" s="78"/>
      <c r="L83" s="78"/>
      <c r="M83" s="78"/>
      <c r="N83" s="78"/>
    </row>
    <row r="84" spans="1:14" s="79" customFormat="1" ht="15.75" x14ac:dyDescent="0.25">
      <c r="A84" s="111">
        <v>6400010070</v>
      </c>
      <c r="B84" s="111">
        <v>244</v>
      </c>
      <c r="C84" s="111">
        <v>310</v>
      </c>
      <c r="D84" s="109">
        <v>3815800</v>
      </c>
      <c r="E84" s="111">
        <v>0</v>
      </c>
      <c r="F84" s="111">
        <v>0</v>
      </c>
      <c r="G84" s="77" t="s">
        <v>117</v>
      </c>
      <c r="H84" s="120"/>
      <c r="I84" s="120"/>
      <c r="J84" s="78"/>
      <c r="K84" s="78"/>
      <c r="L84" s="78"/>
      <c r="M84" s="78"/>
      <c r="N84" s="78"/>
    </row>
    <row r="85" spans="1:14" s="79" customFormat="1" ht="15.75" x14ac:dyDescent="0.25">
      <c r="A85" s="112" t="str">
        <f>A83</f>
        <v>Итого</v>
      </c>
      <c r="B85" s="112"/>
      <c r="C85" s="112"/>
      <c r="D85" s="110">
        <f>SUM(D84)</f>
        <v>3815800</v>
      </c>
      <c r="E85" s="111">
        <v>0</v>
      </c>
      <c r="F85" s="111">
        <v>0</v>
      </c>
      <c r="G85" s="85"/>
      <c r="H85" s="120"/>
      <c r="I85" s="120"/>
      <c r="J85" s="78"/>
      <c r="K85" s="78"/>
      <c r="L85" s="78"/>
      <c r="M85" s="78"/>
      <c r="N85" s="78"/>
    </row>
    <row r="86" spans="1:14" s="79" customFormat="1" ht="15.75" x14ac:dyDescent="0.25">
      <c r="A86" s="111">
        <v>6500010070</v>
      </c>
      <c r="B86" s="113" t="s">
        <v>82</v>
      </c>
      <c r="C86" s="113" t="s">
        <v>84</v>
      </c>
      <c r="D86" s="114">
        <v>475000</v>
      </c>
      <c r="E86" s="111">
        <v>0</v>
      </c>
      <c r="F86" s="111">
        <v>0</v>
      </c>
      <c r="G86" s="77" t="s">
        <v>125</v>
      </c>
      <c r="H86" s="120"/>
      <c r="I86" s="120"/>
      <c r="J86" s="78"/>
      <c r="K86" s="78"/>
      <c r="L86" s="78"/>
      <c r="M86" s="78"/>
      <c r="N86" s="78"/>
    </row>
    <row r="87" spans="1:14" s="79" customFormat="1" ht="15.75" x14ac:dyDescent="0.25">
      <c r="A87" s="111">
        <v>6500010070</v>
      </c>
      <c r="B87" s="113" t="s">
        <v>82</v>
      </c>
      <c r="C87" s="113" t="s">
        <v>85</v>
      </c>
      <c r="D87" s="114">
        <v>18000</v>
      </c>
      <c r="E87" s="111">
        <v>0</v>
      </c>
      <c r="F87" s="111">
        <v>0</v>
      </c>
      <c r="G87" s="77" t="s">
        <v>100</v>
      </c>
      <c r="H87" s="120"/>
      <c r="I87" s="120"/>
      <c r="J87" s="78"/>
      <c r="K87" s="78"/>
      <c r="L87" s="78"/>
      <c r="M87" s="78"/>
      <c r="N87" s="78"/>
    </row>
    <row r="88" spans="1:14" s="79" customFormat="1" ht="15.75" x14ac:dyDescent="0.25">
      <c r="A88" s="111">
        <v>6500010070</v>
      </c>
      <c r="B88" s="113" t="s">
        <v>187</v>
      </c>
      <c r="C88" s="113" t="s">
        <v>87</v>
      </c>
      <c r="D88" s="114">
        <v>150000</v>
      </c>
      <c r="E88" s="111">
        <v>0</v>
      </c>
      <c r="F88" s="111">
        <v>0</v>
      </c>
      <c r="G88" s="376" t="s">
        <v>102</v>
      </c>
      <c r="H88" s="376"/>
      <c r="I88" s="376"/>
      <c r="J88" s="78"/>
      <c r="K88" s="78"/>
      <c r="L88" s="78"/>
      <c r="M88" s="78"/>
      <c r="N88" s="78"/>
    </row>
    <row r="89" spans="1:14" s="79" customFormat="1" ht="15.75" x14ac:dyDescent="0.25">
      <c r="A89" s="112" t="str">
        <f>A85</f>
        <v>Итого</v>
      </c>
      <c r="B89" s="112"/>
      <c r="C89" s="112"/>
      <c r="D89" s="110">
        <f>SUM(D86:D88)</f>
        <v>643000</v>
      </c>
      <c r="E89" s="111">
        <v>0</v>
      </c>
      <c r="F89" s="111">
        <v>0</v>
      </c>
      <c r="G89" s="85"/>
      <c r="H89" s="120"/>
      <c r="I89" s="120"/>
      <c r="J89" s="78"/>
      <c r="K89" s="78"/>
      <c r="L89" s="78"/>
      <c r="M89" s="78"/>
      <c r="N89" s="78"/>
    </row>
    <row r="90" spans="1:14" s="80" customFormat="1" ht="15.75" x14ac:dyDescent="0.25">
      <c r="A90" s="111" t="s">
        <v>164</v>
      </c>
      <c r="B90" s="111" t="s">
        <v>82</v>
      </c>
      <c r="C90" s="111" t="s">
        <v>170</v>
      </c>
      <c r="D90" s="109">
        <v>18000</v>
      </c>
      <c r="E90" s="111">
        <v>0</v>
      </c>
      <c r="F90" s="111">
        <v>0</v>
      </c>
      <c r="G90" s="77" t="s">
        <v>176</v>
      </c>
      <c r="H90" s="118"/>
      <c r="I90" s="118"/>
      <c r="J90" s="9"/>
      <c r="K90" s="9"/>
      <c r="L90" s="9"/>
      <c r="M90" s="9"/>
      <c r="N90" s="9"/>
    </row>
    <row r="91" spans="1:14" s="80" customFormat="1" ht="15.75" x14ac:dyDescent="0.25">
      <c r="A91" s="111" t="s">
        <v>164</v>
      </c>
      <c r="B91" s="111" t="s">
        <v>183</v>
      </c>
      <c r="C91" s="111" t="s">
        <v>94</v>
      </c>
      <c r="D91" s="109">
        <v>600000</v>
      </c>
      <c r="E91" s="111">
        <v>0</v>
      </c>
      <c r="F91" s="111">
        <v>0</v>
      </c>
      <c r="G91" s="77" t="s">
        <v>108</v>
      </c>
      <c r="H91" s="118"/>
      <c r="I91" s="118"/>
      <c r="J91" s="9"/>
      <c r="K91" s="9"/>
      <c r="L91" s="9"/>
      <c r="M91" s="9"/>
      <c r="N91" s="9"/>
    </row>
    <row r="92" spans="1:14" s="80" customFormat="1" ht="17.25" customHeight="1" x14ac:dyDescent="0.25">
      <c r="A92" s="111" t="s">
        <v>164</v>
      </c>
      <c r="B92" s="111" t="s">
        <v>82</v>
      </c>
      <c r="C92" s="111" t="s">
        <v>84</v>
      </c>
      <c r="D92" s="109">
        <v>981100</v>
      </c>
      <c r="E92" s="111">
        <v>0</v>
      </c>
      <c r="F92" s="111">
        <v>0</v>
      </c>
      <c r="G92" s="77" t="s">
        <v>125</v>
      </c>
      <c r="H92" s="118"/>
      <c r="I92" s="118"/>
      <c r="J92" s="9"/>
      <c r="K92" s="9"/>
      <c r="L92" s="9"/>
      <c r="M92" s="9"/>
      <c r="N92" s="9"/>
    </row>
    <row r="93" spans="1:14" s="80" customFormat="1" ht="17.25" customHeight="1" x14ac:dyDescent="0.25">
      <c r="A93" s="111" t="s">
        <v>164</v>
      </c>
      <c r="B93" s="111" t="s">
        <v>82</v>
      </c>
      <c r="C93" s="111" t="s">
        <v>85</v>
      </c>
      <c r="D93" s="109">
        <v>1055606.73</v>
      </c>
      <c r="E93" s="111">
        <v>0</v>
      </c>
      <c r="F93" s="111">
        <v>0</v>
      </c>
      <c r="G93" s="77" t="s">
        <v>100</v>
      </c>
      <c r="H93" s="118"/>
      <c r="I93" s="118"/>
      <c r="J93" s="9"/>
      <c r="K93" s="9"/>
      <c r="L93" s="9"/>
      <c r="M93" s="9"/>
      <c r="N93" s="9"/>
    </row>
    <row r="94" spans="1:14" s="80" customFormat="1" ht="17.25" customHeight="1" x14ac:dyDescent="0.25">
      <c r="A94" s="111" t="s">
        <v>164</v>
      </c>
      <c r="B94" s="111" t="s">
        <v>82</v>
      </c>
      <c r="C94" s="111" t="s">
        <v>188</v>
      </c>
      <c r="D94" s="109">
        <v>5000</v>
      </c>
      <c r="E94" s="111">
        <v>0</v>
      </c>
      <c r="F94" s="111">
        <v>0</v>
      </c>
      <c r="G94" s="376" t="s">
        <v>102</v>
      </c>
      <c r="H94" s="376"/>
      <c r="I94" s="376"/>
      <c r="J94" s="9"/>
      <c r="K94" s="9"/>
      <c r="L94" s="9"/>
      <c r="M94" s="9"/>
      <c r="N94" s="9"/>
    </row>
    <row r="95" spans="1:14" s="80" customFormat="1" ht="17.25" customHeight="1" x14ac:dyDescent="0.25">
      <c r="A95" s="111" t="s">
        <v>182</v>
      </c>
      <c r="B95" s="111" t="s">
        <v>82</v>
      </c>
      <c r="C95" s="111" t="s">
        <v>85</v>
      </c>
      <c r="D95" s="109">
        <v>950000</v>
      </c>
      <c r="E95" s="111">
        <v>0</v>
      </c>
      <c r="F95" s="111">
        <v>0</v>
      </c>
      <c r="G95" s="77" t="s">
        <v>100</v>
      </c>
      <c r="H95" s="118"/>
      <c r="I95" s="118"/>
      <c r="J95" s="9"/>
      <c r="K95" s="9"/>
      <c r="L95" s="9"/>
      <c r="M95" s="9"/>
      <c r="N95" s="9"/>
    </row>
    <row r="96" spans="1:14" s="80" customFormat="1" ht="17.25" customHeight="1" x14ac:dyDescent="0.25">
      <c r="A96" s="111" t="s">
        <v>171</v>
      </c>
      <c r="B96" s="111" t="s">
        <v>82</v>
      </c>
      <c r="C96" s="111" t="s">
        <v>85</v>
      </c>
      <c r="D96" s="109">
        <v>5881260</v>
      </c>
      <c r="E96" s="111">
        <v>0</v>
      </c>
      <c r="F96" s="111">
        <v>0</v>
      </c>
      <c r="G96" s="77" t="s">
        <v>100</v>
      </c>
      <c r="H96" s="118"/>
      <c r="I96" s="118"/>
      <c r="J96" s="9"/>
      <c r="K96" s="9"/>
      <c r="L96" s="9"/>
      <c r="M96" s="9"/>
      <c r="N96" s="9"/>
    </row>
    <row r="97" spans="1:14" s="79" customFormat="1" ht="15.75" x14ac:dyDescent="0.25">
      <c r="A97" s="112" t="s">
        <v>103</v>
      </c>
      <c r="B97" s="374"/>
      <c r="C97" s="374"/>
      <c r="D97" s="110">
        <f>SUM(D90:D96)</f>
        <v>9490966.7300000004</v>
      </c>
      <c r="E97" s="111">
        <v>0</v>
      </c>
      <c r="F97" s="111">
        <v>0</v>
      </c>
      <c r="G97" s="85"/>
      <c r="H97" s="120"/>
      <c r="I97" s="120"/>
      <c r="J97" s="78"/>
      <c r="K97" s="78"/>
      <c r="L97" s="78"/>
      <c r="M97" s="78"/>
      <c r="N97" s="78"/>
    </row>
    <row r="98" spans="1:14" s="79" customFormat="1" ht="15.75" x14ac:dyDescent="0.25">
      <c r="A98" s="111">
        <v>6700010070</v>
      </c>
      <c r="B98" s="111" t="s">
        <v>82</v>
      </c>
      <c r="C98" s="111" t="s">
        <v>85</v>
      </c>
      <c r="D98" s="109">
        <v>15252</v>
      </c>
      <c r="E98" s="111">
        <v>0</v>
      </c>
      <c r="F98" s="111">
        <v>0</v>
      </c>
      <c r="G98" s="77" t="s">
        <v>100</v>
      </c>
      <c r="H98" s="120"/>
      <c r="I98" s="120"/>
      <c r="J98" s="78"/>
      <c r="K98" s="78"/>
      <c r="L98" s="78"/>
      <c r="M98" s="78"/>
      <c r="N98" s="78"/>
    </row>
    <row r="99" spans="1:14" s="79" customFormat="1" ht="15.75" x14ac:dyDescent="0.25">
      <c r="A99" s="111">
        <v>6700010070</v>
      </c>
      <c r="B99" s="111" t="s">
        <v>82</v>
      </c>
      <c r="C99" s="111" t="s">
        <v>86</v>
      </c>
      <c r="D99" s="109">
        <v>16550</v>
      </c>
      <c r="E99" s="111">
        <v>0</v>
      </c>
      <c r="F99" s="111">
        <v>0</v>
      </c>
      <c r="G99" s="77" t="s">
        <v>179</v>
      </c>
      <c r="H99" s="120"/>
      <c r="I99" s="120"/>
      <c r="J99" s="78"/>
      <c r="K99" s="78"/>
      <c r="L99" s="78"/>
      <c r="M99" s="78"/>
      <c r="N99" s="78"/>
    </row>
    <row r="100" spans="1:14" s="79" customFormat="1" ht="15.75" x14ac:dyDescent="0.25">
      <c r="A100" s="112" t="s">
        <v>103</v>
      </c>
      <c r="B100" s="374"/>
      <c r="C100" s="374"/>
      <c r="D100" s="110">
        <f>SUM(D98:D99)</f>
        <v>31802</v>
      </c>
      <c r="E100" s="111">
        <v>0</v>
      </c>
      <c r="F100" s="111">
        <v>0</v>
      </c>
      <c r="G100" s="85"/>
      <c r="H100" s="120"/>
      <c r="I100" s="120"/>
      <c r="J100" s="78"/>
      <c r="K100" s="78"/>
      <c r="L100" s="78"/>
      <c r="M100" s="78"/>
      <c r="N100" s="78"/>
    </row>
    <row r="101" spans="1:14" s="80" customFormat="1" ht="15.75" x14ac:dyDescent="0.25">
      <c r="A101" s="111">
        <v>6810000590</v>
      </c>
      <c r="B101" s="111">
        <v>540</v>
      </c>
      <c r="C101" s="111">
        <v>251</v>
      </c>
      <c r="D101" s="109">
        <v>688055</v>
      </c>
      <c r="E101" s="111">
        <v>0</v>
      </c>
      <c r="F101" s="111">
        <v>0</v>
      </c>
      <c r="G101" s="77" t="s">
        <v>178</v>
      </c>
      <c r="H101" s="118"/>
      <c r="I101" s="118"/>
      <c r="J101" s="9"/>
      <c r="K101" s="9"/>
      <c r="L101" s="9"/>
      <c r="M101" s="9"/>
      <c r="N101" s="9"/>
    </row>
    <row r="102" spans="1:14" s="79" customFormat="1" ht="15.75" x14ac:dyDescent="0.25">
      <c r="A102" s="112" t="s">
        <v>103</v>
      </c>
      <c r="B102" s="374"/>
      <c r="C102" s="374"/>
      <c r="D102" s="110">
        <v>688055</v>
      </c>
      <c r="E102" s="111">
        <v>0</v>
      </c>
      <c r="F102" s="111">
        <v>0</v>
      </c>
      <c r="G102" s="85"/>
      <c r="H102" s="120"/>
      <c r="I102" s="120"/>
      <c r="J102" s="78"/>
      <c r="K102" s="78"/>
      <c r="L102" s="78"/>
      <c r="M102" s="78"/>
      <c r="N102" s="78"/>
    </row>
    <row r="103" spans="1:14" s="80" customFormat="1" ht="15.75" x14ac:dyDescent="0.25">
      <c r="A103" s="111">
        <v>7700010070</v>
      </c>
      <c r="B103" s="111">
        <v>244</v>
      </c>
      <c r="C103" s="111">
        <v>226</v>
      </c>
      <c r="D103" s="109">
        <v>30000</v>
      </c>
      <c r="E103" s="111">
        <v>0</v>
      </c>
      <c r="F103" s="111">
        <v>0</v>
      </c>
      <c r="G103" s="77" t="s">
        <v>100</v>
      </c>
      <c r="H103" s="118"/>
      <c r="I103" s="118"/>
      <c r="J103" s="9"/>
      <c r="K103" s="9"/>
      <c r="L103" s="9"/>
      <c r="M103" s="9"/>
      <c r="N103" s="9"/>
    </row>
    <row r="104" spans="1:14" s="79" customFormat="1" ht="15.75" x14ac:dyDescent="0.25">
      <c r="A104" s="112" t="s">
        <v>103</v>
      </c>
      <c r="B104" s="374"/>
      <c r="C104" s="374"/>
      <c r="D104" s="110">
        <f>SUM(D103)</f>
        <v>30000</v>
      </c>
      <c r="E104" s="111">
        <v>0</v>
      </c>
      <c r="F104" s="111">
        <v>0</v>
      </c>
      <c r="G104" s="85"/>
      <c r="H104" s="120"/>
      <c r="I104" s="120"/>
      <c r="J104" s="78"/>
      <c r="K104" s="78"/>
      <c r="L104" s="78"/>
      <c r="M104" s="78"/>
      <c r="N104" s="78"/>
    </row>
    <row r="105" spans="1:14" s="80" customFormat="1" ht="15.75" x14ac:dyDescent="0.25">
      <c r="A105" s="111">
        <v>7400000590</v>
      </c>
      <c r="B105" s="111">
        <v>611</v>
      </c>
      <c r="C105" s="111">
        <v>241</v>
      </c>
      <c r="D105" s="109">
        <v>3100000</v>
      </c>
      <c r="E105" s="111">
        <v>0</v>
      </c>
      <c r="F105" s="111">
        <v>0</v>
      </c>
      <c r="G105" s="77" t="s">
        <v>177</v>
      </c>
      <c r="H105" s="118"/>
      <c r="I105" s="118"/>
      <c r="J105" s="9"/>
      <c r="K105" s="9"/>
      <c r="L105" s="9"/>
      <c r="M105" s="9"/>
      <c r="N105" s="9"/>
    </row>
    <row r="106" spans="1:14" s="80" customFormat="1" ht="15.75" x14ac:dyDescent="0.25">
      <c r="A106" s="112" t="s">
        <v>103</v>
      </c>
      <c r="B106" s="374"/>
      <c r="C106" s="374"/>
      <c r="D106" s="110">
        <f>SUM(D105)</f>
        <v>3100000</v>
      </c>
      <c r="E106" s="111">
        <v>0</v>
      </c>
      <c r="F106" s="111">
        <v>0</v>
      </c>
      <c r="G106" s="85"/>
      <c r="H106" s="118"/>
      <c r="I106" s="118"/>
      <c r="J106" s="9"/>
      <c r="K106" s="9"/>
      <c r="L106" s="9"/>
      <c r="M106" s="9"/>
      <c r="N106" s="9"/>
    </row>
    <row r="107" spans="1:14" ht="18.75" x14ac:dyDescent="0.25">
      <c r="A107" s="391" t="s">
        <v>47</v>
      </c>
      <c r="B107" s="391"/>
      <c r="C107" s="391"/>
      <c r="D107" s="121">
        <f>D26+D40+D42+D45+D47+D49+D65+D68+D70+D76+D80+D83+D85+D89+D97+D100+D102+D104+D106</f>
        <v>27912239.399999999</v>
      </c>
      <c r="E107" s="111">
        <v>0</v>
      </c>
      <c r="F107" s="111">
        <v>0</v>
      </c>
      <c r="G107" s="77"/>
      <c r="H107" s="118"/>
      <c r="I107" s="118"/>
      <c r="J107" s="9"/>
      <c r="K107" s="9"/>
      <c r="L107" s="9"/>
      <c r="M107" s="9"/>
      <c r="N107" s="9"/>
    </row>
    <row r="108" spans="1:14" x14ac:dyDescent="0.25">
      <c r="A108" s="65"/>
      <c r="B108" s="9"/>
      <c r="C108" s="9"/>
      <c r="D108" s="106"/>
      <c r="E108" s="100"/>
      <c r="F108" s="100"/>
      <c r="G108" s="9"/>
      <c r="H108" s="9"/>
      <c r="I108" s="9"/>
      <c r="J108" s="9"/>
      <c r="K108" s="9"/>
      <c r="L108" s="9"/>
      <c r="M108" s="9"/>
      <c r="N108" s="9"/>
    </row>
    <row r="109" spans="1:14" x14ac:dyDescent="0.25">
      <c r="A109" s="83"/>
      <c r="B109" s="9"/>
      <c r="C109" s="9"/>
      <c r="D109" s="106"/>
      <c r="E109" s="100"/>
      <c r="F109" s="100"/>
      <c r="G109" s="9"/>
      <c r="H109" s="9"/>
      <c r="I109" s="9"/>
      <c r="J109" s="9"/>
      <c r="K109" s="9"/>
      <c r="L109" s="9"/>
      <c r="M109" s="9"/>
      <c r="N109" s="9"/>
    </row>
    <row r="110" spans="1:14" x14ac:dyDescent="0.25">
      <c r="A110" s="373"/>
      <c r="B110" s="373"/>
      <c r="C110" s="373"/>
      <c r="D110" s="373"/>
      <c r="E110" s="373"/>
      <c r="F110" s="100"/>
      <c r="G110" s="9"/>
      <c r="H110" s="208"/>
      <c r="I110" s="208"/>
      <c r="J110" s="208"/>
      <c r="K110" s="208"/>
      <c r="L110" s="208"/>
      <c r="M110" s="208"/>
      <c r="N110" s="9"/>
    </row>
    <row r="111" spans="1:14" x14ac:dyDescent="0.25">
      <c r="A111" s="65"/>
      <c r="B111" s="9"/>
      <c r="C111" s="9"/>
      <c r="D111" s="106"/>
      <c r="E111" s="100"/>
      <c r="F111" s="100"/>
      <c r="G111" s="9"/>
      <c r="H111" s="208"/>
      <c r="I111" s="208"/>
      <c r="J111" s="208"/>
      <c r="K111" s="208"/>
      <c r="L111" s="208"/>
      <c r="M111" s="208"/>
      <c r="N111" s="9"/>
    </row>
    <row r="112" spans="1:14" x14ac:dyDescent="0.25">
      <c r="A112" s="65"/>
      <c r="B112" s="9"/>
      <c r="C112" s="9"/>
      <c r="D112" s="106"/>
      <c r="E112" s="100"/>
      <c r="F112" s="100"/>
      <c r="G112" s="9"/>
      <c r="H112" s="9"/>
      <c r="I112" s="9"/>
      <c r="J112" s="9"/>
      <c r="K112" s="9"/>
      <c r="L112" s="9"/>
      <c r="M112" s="9"/>
      <c r="N112" s="9"/>
    </row>
    <row r="113" spans="1:14" x14ac:dyDescent="0.25">
      <c r="A113" s="373" t="s">
        <v>95</v>
      </c>
      <c r="B113" s="373"/>
      <c r="C113" s="373"/>
      <c r="D113" s="373"/>
      <c r="E113" s="373"/>
      <c r="F113" s="100"/>
      <c r="G113" s="9" t="s">
        <v>65</v>
      </c>
      <c r="H113" s="218" t="s">
        <v>173</v>
      </c>
      <c r="I113" s="218"/>
      <c r="J113" s="218"/>
      <c r="K113" s="218"/>
      <c r="L113" s="218"/>
      <c r="M113" s="218"/>
      <c r="N113" s="9"/>
    </row>
    <row r="114" spans="1:14" x14ac:dyDescent="0.25">
      <c r="A114" s="65" t="s">
        <v>61</v>
      </c>
      <c r="B114" s="9"/>
      <c r="C114" s="9"/>
      <c r="D114" s="106"/>
      <c r="E114" s="100"/>
      <c r="F114" s="100"/>
      <c r="G114" s="9" t="s">
        <v>66</v>
      </c>
      <c r="H114" s="208" t="s">
        <v>0</v>
      </c>
      <c r="I114" s="208"/>
      <c r="J114" s="208"/>
      <c r="K114" s="208"/>
      <c r="L114" s="208"/>
      <c r="M114" s="208"/>
      <c r="N114" s="9"/>
    </row>
    <row r="115" spans="1:14" ht="15.75" x14ac:dyDescent="0.25">
      <c r="A115" s="82"/>
      <c r="B115" s="21"/>
      <c r="C115" s="21"/>
      <c r="D115" s="103"/>
      <c r="E115" s="82"/>
      <c r="F115" s="82"/>
      <c r="G115" s="21"/>
      <c r="H115" s="21"/>
      <c r="I115" s="21"/>
      <c r="J115" s="21"/>
      <c r="K115" s="21"/>
      <c r="L115" s="21"/>
      <c r="M115" s="21"/>
      <c r="N115" s="21"/>
    </row>
    <row r="116" spans="1:14" ht="15.75" x14ac:dyDescent="0.25">
      <c r="A116" s="82"/>
      <c r="B116" s="21"/>
      <c r="C116" s="21"/>
      <c r="D116" s="103"/>
      <c r="E116" s="82"/>
      <c r="F116" s="82"/>
      <c r="G116" s="21"/>
      <c r="H116" s="21"/>
      <c r="I116" s="21"/>
      <c r="J116" s="21"/>
      <c r="K116" s="21"/>
      <c r="L116" s="21"/>
      <c r="M116" s="21"/>
      <c r="N116" s="21"/>
    </row>
  </sheetData>
  <mergeCells count="97">
    <mergeCell ref="B97:C97"/>
    <mergeCell ref="B104:C104"/>
    <mergeCell ref="G79:I79"/>
    <mergeCell ref="G59:I59"/>
    <mergeCell ref="G64:I64"/>
    <mergeCell ref="G66:I66"/>
    <mergeCell ref="B102:C102"/>
    <mergeCell ref="G73:I73"/>
    <mergeCell ref="B76:C76"/>
    <mergeCell ref="G78:I78"/>
    <mergeCell ref="G88:I88"/>
    <mergeCell ref="G74:I74"/>
    <mergeCell ref="G94:I94"/>
    <mergeCell ref="B100:C100"/>
    <mergeCell ref="G77:I77"/>
    <mergeCell ref="G71:I71"/>
    <mergeCell ref="G25:I25"/>
    <mergeCell ref="G39:I39"/>
    <mergeCell ref="G51:I51"/>
    <mergeCell ref="G38:I38"/>
    <mergeCell ref="G63:I63"/>
    <mergeCell ref="G62:I62"/>
    <mergeCell ref="G60:I60"/>
    <mergeCell ref="G52:I52"/>
    <mergeCell ref="G53:I53"/>
    <mergeCell ref="G54:I54"/>
    <mergeCell ref="G55:I55"/>
    <mergeCell ref="G56:I56"/>
    <mergeCell ref="G57:I57"/>
    <mergeCell ref="G50:I50"/>
    <mergeCell ref="G58:I58"/>
    <mergeCell ref="G61:I61"/>
    <mergeCell ref="B26:C26"/>
    <mergeCell ref="G29:I29"/>
    <mergeCell ref="G30:I30"/>
    <mergeCell ref="G31:I31"/>
    <mergeCell ref="B49:C49"/>
    <mergeCell ref="G37:I37"/>
    <mergeCell ref="B40:C40"/>
    <mergeCell ref="G43:I43"/>
    <mergeCell ref="B45:C45"/>
    <mergeCell ref="G46:I46"/>
    <mergeCell ref="B47:C47"/>
    <mergeCell ref="B42:C42"/>
    <mergeCell ref="G44:I44"/>
    <mergeCell ref="H114:M114"/>
    <mergeCell ref="H113:M113"/>
    <mergeCell ref="A110:E110"/>
    <mergeCell ref="H110:M110"/>
    <mergeCell ref="B106:C106"/>
    <mergeCell ref="A113:E113"/>
    <mergeCell ref="H111:M111"/>
    <mergeCell ref="A107:C107"/>
    <mergeCell ref="H15:M15"/>
    <mergeCell ref="L13:M13"/>
    <mergeCell ref="A10:J10"/>
    <mergeCell ref="G23:I23"/>
    <mergeCell ref="G24:I24"/>
    <mergeCell ref="A11:K11"/>
    <mergeCell ref="A14:K14"/>
    <mergeCell ref="A17:G17"/>
    <mergeCell ref="A18:K18"/>
    <mergeCell ref="L18:M18"/>
    <mergeCell ref="H16:M16"/>
    <mergeCell ref="H17:M17"/>
    <mergeCell ref="A15:F15"/>
    <mergeCell ref="A16:D16"/>
    <mergeCell ref="B1:N1"/>
    <mergeCell ref="B2:N2"/>
    <mergeCell ref="A3:A4"/>
    <mergeCell ref="B3:N3"/>
    <mergeCell ref="B4:N4"/>
    <mergeCell ref="B6:N6"/>
    <mergeCell ref="B5:N5"/>
    <mergeCell ref="A19:K19"/>
    <mergeCell ref="L19:M19"/>
    <mergeCell ref="G36:I36"/>
    <mergeCell ref="B8:J8"/>
    <mergeCell ref="K8:N8"/>
    <mergeCell ref="L14:M14"/>
    <mergeCell ref="G22:I22"/>
    <mergeCell ref="B7:N7"/>
    <mergeCell ref="G28:I28"/>
    <mergeCell ref="G27:I27"/>
    <mergeCell ref="G32:I32"/>
    <mergeCell ref="G33:I33"/>
    <mergeCell ref="G34:I34"/>
    <mergeCell ref="G35:I35"/>
    <mergeCell ref="B83:C83"/>
    <mergeCell ref="B65:C65"/>
    <mergeCell ref="G67:I67"/>
    <mergeCell ref="B68:C68"/>
    <mergeCell ref="G69:I69"/>
    <mergeCell ref="B70:C70"/>
    <mergeCell ref="G75:I75"/>
    <mergeCell ref="B80:C80"/>
    <mergeCell ref="G72:I72"/>
  </mergeCells>
  <hyperlinks>
    <hyperlink ref="L13" r:id="rId1" location="/document/99/9035738/XA00M1S2LR/" display="https://vip.gosfinansy.ru/ - /document/99/9035738/XA00M1S2LR/"/>
  </hyperlinks>
  <pageMargins left="0.31496062992125984" right="0.31496062992125984" top="0.55118110236220474" bottom="0.35433070866141736" header="0" footer="0"/>
  <pageSetup paperSize="9" scale="75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0" workbookViewId="0">
      <selection activeCell="P4" sqref="P4"/>
    </sheetView>
  </sheetViews>
  <sheetFormatPr defaultRowHeight="15" x14ac:dyDescent="0.25"/>
  <cols>
    <col min="1" max="1" width="10.85546875" customWidth="1"/>
    <col min="2" max="2" width="11.140625" customWidth="1"/>
    <col min="3" max="3" width="11.7109375" customWidth="1"/>
    <col min="4" max="4" width="11.28515625" customWidth="1"/>
    <col min="5" max="5" width="15.140625" customWidth="1"/>
    <col min="6" max="9" width="10.7109375" customWidth="1"/>
    <col min="10" max="11" width="11.28515625" customWidth="1"/>
    <col min="12" max="12" width="10.5703125" customWidth="1"/>
    <col min="13" max="14" width="11.5703125" customWidth="1"/>
  </cols>
  <sheetData>
    <row r="1" spans="1:14" ht="176.45" customHeight="1" x14ac:dyDescent="0.25">
      <c r="A1" s="2"/>
      <c r="B1" s="20"/>
      <c r="C1" s="20"/>
      <c r="D1" s="20"/>
      <c r="E1" s="20"/>
      <c r="F1" s="20"/>
      <c r="G1" s="20"/>
      <c r="H1" s="20"/>
      <c r="I1" s="20"/>
      <c r="J1" s="399" t="s">
        <v>76</v>
      </c>
      <c r="K1" s="399"/>
      <c r="L1" s="399"/>
      <c r="M1" s="399"/>
      <c r="N1" s="399"/>
    </row>
    <row r="2" spans="1:14" x14ac:dyDescent="0.25">
      <c r="A2" s="3"/>
      <c r="B2" s="269" t="s">
        <v>51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1:14" ht="15" customHeight="1" x14ac:dyDescent="0.25">
      <c r="A3" s="3"/>
      <c r="B3" s="269" t="s">
        <v>54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</row>
    <row r="4" spans="1:14" ht="15" customHeight="1" x14ac:dyDescent="0.25">
      <c r="A4" s="403"/>
      <c r="B4" s="269" t="s">
        <v>52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</row>
    <row r="5" spans="1:14" x14ac:dyDescent="0.25">
      <c r="A5" s="403"/>
      <c r="B5" s="269" t="s">
        <v>55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</row>
    <row r="6" spans="1:14" x14ac:dyDescent="0.25">
      <c r="A6" s="3"/>
      <c r="B6" s="269" t="s">
        <v>53</v>
      </c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</row>
    <row r="7" spans="1:14" ht="15" customHeight="1" x14ac:dyDescent="0.25">
      <c r="A7" s="3"/>
      <c r="B7" s="269" t="s">
        <v>56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</row>
    <row r="8" spans="1:14" x14ac:dyDescent="0.25">
      <c r="A8" s="3"/>
      <c r="B8" s="269" t="s">
        <v>58</v>
      </c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</row>
    <row r="9" spans="1:14" x14ac:dyDescent="0.25">
      <c r="A9" s="3"/>
      <c r="B9" s="270"/>
      <c r="C9" s="270"/>
      <c r="D9" s="270"/>
      <c r="E9" s="270"/>
      <c r="F9" s="270"/>
      <c r="G9" s="270"/>
      <c r="H9" s="270"/>
      <c r="I9" s="270"/>
      <c r="J9" s="270"/>
      <c r="K9" s="247" t="s">
        <v>57</v>
      </c>
      <c r="L9" s="247"/>
      <c r="M9" s="247"/>
      <c r="N9" s="247"/>
    </row>
    <row r="10" spans="1:1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33.75" customHeight="1" thickBot="1" x14ac:dyDescent="0.3">
      <c r="A11" s="349" t="s">
        <v>71</v>
      </c>
      <c r="B11" s="349"/>
      <c r="C11" s="349"/>
      <c r="D11" s="349"/>
      <c r="E11" s="349"/>
      <c r="F11" s="349"/>
      <c r="G11" s="349"/>
      <c r="H11" s="349"/>
      <c r="I11" s="349"/>
      <c r="J11" s="349"/>
      <c r="K11" s="349"/>
      <c r="L11" s="349"/>
      <c r="M11" s="349"/>
      <c r="N11" s="349"/>
    </row>
    <row r="12" spans="1:14" ht="15.75" thickBot="1" x14ac:dyDescent="0.3">
      <c r="A12" s="1"/>
      <c r="B12" s="1"/>
      <c r="C12" s="14"/>
      <c r="D12" s="15"/>
      <c r="M12" s="5"/>
      <c r="N12" s="6" t="s">
        <v>1</v>
      </c>
    </row>
    <row r="13" spans="1:14" ht="15.75" thickBot="1" x14ac:dyDescent="0.3">
      <c r="A13" s="1"/>
      <c r="B13" s="1"/>
      <c r="C13" s="16"/>
      <c r="D13" s="15"/>
      <c r="L13" s="392" t="s">
        <v>2</v>
      </c>
      <c r="M13" s="393"/>
      <c r="N13" s="7">
        <v>501013</v>
      </c>
    </row>
    <row r="14" spans="1:14" ht="15.75" thickBot="1" x14ac:dyDescent="0.3">
      <c r="A14" s="349" t="s">
        <v>3</v>
      </c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264" t="s">
        <v>4</v>
      </c>
      <c r="M14" s="377"/>
      <c r="N14" s="8"/>
    </row>
    <row r="15" spans="1:14" ht="26.25" customHeight="1" thickBot="1" x14ac:dyDescent="0.3">
      <c r="A15" s="272" t="s">
        <v>5</v>
      </c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264" t="s">
        <v>6</v>
      </c>
      <c r="M15" s="377"/>
      <c r="N15" s="8"/>
    </row>
    <row r="16" spans="1:14" ht="25.5" customHeight="1" thickBot="1" x14ac:dyDescent="0.3">
      <c r="A16" s="272" t="s">
        <v>7</v>
      </c>
      <c r="B16" s="272"/>
      <c r="C16" s="272"/>
      <c r="D16" s="272"/>
      <c r="E16" s="272"/>
      <c r="F16" s="272"/>
      <c r="G16" s="272"/>
      <c r="H16" s="272"/>
      <c r="I16" s="272"/>
      <c r="J16" s="272"/>
      <c r="K16" s="272"/>
      <c r="L16" s="264" t="s">
        <v>6</v>
      </c>
      <c r="M16" s="377"/>
      <c r="N16" s="8"/>
    </row>
    <row r="17" spans="1:14" ht="22.5" customHeight="1" thickBot="1" x14ac:dyDescent="0.3">
      <c r="A17" s="272" t="s">
        <v>8</v>
      </c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264" t="s">
        <v>9</v>
      </c>
      <c r="M17" s="377"/>
      <c r="N17" s="8"/>
    </row>
    <row r="18" spans="1:14" ht="18.75" customHeight="1" thickBot="1" x14ac:dyDescent="0.3">
      <c r="A18" s="272" t="s">
        <v>10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64" t="s">
        <v>11</v>
      </c>
      <c r="M18" s="377"/>
      <c r="N18" s="8"/>
    </row>
    <row r="19" spans="1:14" ht="21" customHeight="1" thickBot="1" x14ac:dyDescent="0.3">
      <c r="A19" s="272" t="s">
        <v>12</v>
      </c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64" t="s">
        <v>13</v>
      </c>
      <c r="M19" s="377"/>
      <c r="N19" s="7">
        <v>383</v>
      </c>
    </row>
    <row r="20" spans="1:14" x14ac:dyDescent="0.25">
      <c r="A20" s="208" t="s">
        <v>38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</row>
    <row r="21" spans="1:14" ht="15.75" thickBo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customHeight="1" thickBot="1" x14ac:dyDescent="0.3">
      <c r="A22" s="306" t="s">
        <v>15</v>
      </c>
      <c r="B22" s="307"/>
      <c r="C22" s="307"/>
      <c r="D22" s="353"/>
      <c r="E22" s="401" t="s">
        <v>50</v>
      </c>
      <c r="F22" s="303" t="s">
        <v>67</v>
      </c>
      <c r="G22" s="304"/>
      <c r="H22" s="304"/>
      <c r="I22" s="304"/>
      <c r="J22" s="304"/>
      <c r="K22" s="304"/>
      <c r="L22" s="304"/>
      <c r="M22" s="304"/>
      <c r="N22" s="305"/>
    </row>
    <row r="23" spans="1:14" ht="15" customHeight="1" x14ac:dyDescent="0.25">
      <c r="A23" s="309" t="s">
        <v>18</v>
      </c>
      <c r="B23" s="310"/>
      <c r="C23" s="310"/>
      <c r="D23" s="330"/>
      <c r="E23" s="313"/>
      <c r="F23" s="306" t="s">
        <v>19</v>
      </c>
      <c r="G23" s="307"/>
      <c r="H23" s="308"/>
      <c r="I23" s="306" t="s">
        <v>68</v>
      </c>
      <c r="J23" s="307"/>
      <c r="K23" s="308"/>
      <c r="L23" s="306" t="s">
        <v>69</v>
      </c>
      <c r="M23" s="307"/>
      <c r="N23" s="308"/>
    </row>
    <row r="24" spans="1:14" ht="8.25" customHeight="1" thickBot="1" x14ac:dyDescent="0.3">
      <c r="A24" s="309"/>
      <c r="B24" s="310"/>
      <c r="C24" s="310"/>
      <c r="D24" s="330"/>
      <c r="E24" s="313"/>
      <c r="F24" s="309"/>
      <c r="G24" s="310"/>
      <c r="H24" s="311"/>
      <c r="I24" s="309"/>
      <c r="J24" s="310"/>
      <c r="K24" s="311"/>
      <c r="L24" s="309"/>
      <c r="M24" s="310"/>
      <c r="N24" s="311"/>
    </row>
    <row r="25" spans="1:14" ht="15.75" hidden="1" thickBot="1" x14ac:dyDescent="0.3">
      <c r="A25" s="400"/>
      <c r="B25" s="347"/>
      <c r="C25" s="347"/>
      <c r="D25" s="348"/>
      <c r="E25" s="313"/>
      <c r="F25" s="309"/>
      <c r="G25" s="310"/>
      <c r="H25" s="311"/>
      <c r="I25" s="309"/>
      <c r="J25" s="310"/>
      <c r="K25" s="311"/>
      <c r="L25" s="309"/>
      <c r="M25" s="310"/>
      <c r="N25" s="311"/>
    </row>
    <row r="26" spans="1:14" ht="15" customHeight="1" x14ac:dyDescent="0.25">
      <c r="A26" s="394" t="s">
        <v>23</v>
      </c>
      <c r="B26" s="326" t="s">
        <v>48</v>
      </c>
      <c r="C26" s="326" t="s">
        <v>25</v>
      </c>
      <c r="D26" s="326" t="s">
        <v>49</v>
      </c>
      <c r="E26" s="313"/>
      <c r="F26" s="309"/>
      <c r="G26" s="310"/>
      <c r="H26" s="311"/>
      <c r="I26" s="309"/>
      <c r="J26" s="310"/>
      <c r="K26" s="311"/>
      <c r="L26" s="309"/>
      <c r="M26" s="310"/>
      <c r="N26" s="311"/>
    </row>
    <row r="27" spans="1:14" ht="3.75" customHeight="1" x14ac:dyDescent="0.25">
      <c r="A27" s="358"/>
      <c r="B27" s="327"/>
      <c r="C27" s="327"/>
      <c r="D27" s="327"/>
      <c r="E27" s="313"/>
      <c r="F27" s="309"/>
      <c r="G27" s="310"/>
      <c r="H27" s="311"/>
      <c r="I27" s="309"/>
      <c r="J27" s="310"/>
      <c r="K27" s="311"/>
      <c r="L27" s="309"/>
      <c r="M27" s="310"/>
      <c r="N27" s="311"/>
    </row>
    <row r="28" spans="1:14" ht="10.15" customHeight="1" thickBot="1" x14ac:dyDescent="0.3">
      <c r="A28" s="358"/>
      <c r="B28" s="327"/>
      <c r="C28" s="327"/>
      <c r="D28" s="327"/>
      <c r="E28" s="313"/>
      <c r="F28" s="309"/>
      <c r="G28" s="310"/>
      <c r="H28" s="311"/>
      <c r="I28" s="309"/>
      <c r="J28" s="310"/>
      <c r="K28" s="311"/>
      <c r="L28" s="309"/>
      <c r="M28" s="310"/>
      <c r="N28" s="311"/>
    </row>
    <row r="29" spans="1:14" ht="4.1500000000000004" hidden="1" customHeight="1" thickBot="1" x14ac:dyDescent="0.3">
      <c r="A29" s="395"/>
      <c r="B29" s="398"/>
      <c r="C29" s="398"/>
      <c r="D29" s="398"/>
      <c r="E29" s="402"/>
      <c r="F29" s="315"/>
      <c r="G29" s="316"/>
      <c r="H29" s="317"/>
      <c r="I29" s="315"/>
      <c r="J29" s="316"/>
      <c r="K29" s="317"/>
      <c r="L29" s="315"/>
      <c r="M29" s="316"/>
      <c r="N29" s="317"/>
    </row>
    <row r="30" spans="1:14" ht="15.75" thickBot="1" x14ac:dyDescent="0.3">
      <c r="A30" s="35">
        <v>1</v>
      </c>
      <c r="B30" s="36">
        <v>2</v>
      </c>
      <c r="C30" s="36">
        <v>3</v>
      </c>
      <c r="D30" s="36">
        <v>4</v>
      </c>
      <c r="E30" s="36">
        <v>5</v>
      </c>
      <c r="F30" s="396">
        <v>6</v>
      </c>
      <c r="G30" s="283"/>
      <c r="H30" s="397"/>
      <c r="I30" s="396">
        <v>7</v>
      </c>
      <c r="J30" s="283"/>
      <c r="K30" s="283"/>
      <c r="L30" s="282">
        <v>8</v>
      </c>
      <c r="M30" s="283"/>
      <c r="N30" s="284"/>
    </row>
    <row r="31" spans="1:14" ht="15.75" thickBot="1" x14ac:dyDescent="0.3">
      <c r="A31" s="10"/>
      <c r="B31" s="13"/>
      <c r="C31" s="13"/>
      <c r="D31" s="13"/>
      <c r="E31" s="13"/>
      <c r="F31" s="338"/>
      <c r="G31" s="339"/>
      <c r="H31" s="340"/>
      <c r="I31" s="338"/>
      <c r="J31" s="339"/>
      <c r="K31" s="340"/>
      <c r="L31" s="338"/>
      <c r="M31" s="339"/>
      <c r="N31" s="340"/>
    </row>
    <row r="32" spans="1:14" ht="15.75" thickBot="1" x14ac:dyDescent="0.3">
      <c r="A32" s="404" t="s">
        <v>28</v>
      </c>
      <c r="B32" s="404"/>
      <c r="C32" s="404"/>
      <c r="D32" s="321"/>
      <c r="E32" s="13"/>
      <c r="F32" s="274"/>
      <c r="G32" s="275"/>
      <c r="H32" s="276"/>
      <c r="I32" s="274"/>
      <c r="J32" s="275"/>
      <c r="K32" s="276"/>
      <c r="L32" s="274"/>
      <c r="M32" s="275"/>
      <c r="N32" s="276"/>
    </row>
    <row r="33" spans="1:14" ht="15.75" thickBot="1" x14ac:dyDescent="0.3">
      <c r="A33" s="3"/>
      <c r="B33" s="3"/>
      <c r="C33" s="3"/>
      <c r="D33" s="3"/>
      <c r="E33" s="11" t="s">
        <v>29</v>
      </c>
      <c r="F33" s="274"/>
      <c r="G33" s="275"/>
      <c r="H33" s="276"/>
      <c r="I33" s="274"/>
      <c r="J33" s="275"/>
      <c r="K33" s="276"/>
      <c r="L33" s="274"/>
      <c r="M33" s="275"/>
      <c r="N33" s="276"/>
    </row>
    <row r="34" spans="1:14" x14ac:dyDescent="0.25">
      <c r="A34" s="4" t="s">
        <v>40</v>
      </c>
    </row>
    <row r="35" spans="1:14" ht="36.75" customHeight="1" x14ac:dyDescent="0.25">
      <c r="A35" s="272" t="s">
        <v>39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  <c r="L35" s="272"/>
      <c r="M35" s="272"/>
      <c r="N35" s="272"/>
    </row>
  </sheetData>
  <mergeCells count="51">
    <mergeCell ref="A35:N35"/>
    <mergeCell ref="I23:K29"/>
    <mergeCell ref="F23:H29"/>
    <mergeCell ref="L23:N29"/>
    <mergeCell ref="F31:H31"/>
    <mergeCell ref="I31:K31"/>
    <mergeCell ref="L31:N31"/>
    <mergeCell ref="A32:D32"/>
    <mergeCell ref="F32:H32"/>
    <mergeCell ref="I32:K32"/>
    <mergeCell ref="F33:H33"/>
    <mergeCell ref="I33:K33"/>
    <mergeCell ref="L33:N33"/>
    <mergeCell ref="L32:N32"/>
    <mergeCell ref="B26:B29"/>
    <mergeCell ref="D26:D29"/>
    <mergeCell ref="F30:H30"/>
    <mergeCell ref="I30:K30"/>
    <mergeCell ref="L30:N30"/>
    <mergeCell ref="C26:C29"/>
    <mergeCell ref="J1:N1"/>
    <mergeCell ref="B2:N2"/>
    <mergeCell ref="B3:N3"/>
    <mergeCell ref="B8:N8"/>
    <mergeCell ref="B9:J9"/>
    <mergeCell ref="K9:N9"/>
    <mergeCell ref="A23:D25"/>
    <mergeCell ref="E22:E29"/>
    <mergeCell ref="A4:A5"/>
    <mergeCell ref="B4:N4"/>
    <mergeCell ref="B5:N5"/>
    <mergeCell ref="B6:N6"/>
    <mergeCell ref="A26:A29"/>
    <mergeCell ref="A22:D22"/>
    <mergeCell ref="F22:N22"/>
    <mergeCell ref="A18:K18"/>
    <mergeCell ref="A20:N20"/>
    <mergeCell ref="L18:M18"/>
    <mergeCell ref="L19:M19"/>
    <mergeCell ref="A19:K19"/>
    <mergeCell ref="A15:K15"/>
    <mergeCell ref="A16:K16"/>
    <mergeCell ref="A17:K17"/>
    <mergeCell ref="B7:N7"/>
    <mergeCell ref="A11:N11"/>
    <mergeCell ref="L13:M13"/>
    <mergeCell ref="L14:M14"/>
    <mergeCell ref="L15:M15"/>
    <mergeCell ref="L16:M16"/>
    <mergeCell ref="L17:M17"/>
    <mergeCell ref="A14:K14"/>
  </mergeCells>
  <hyperlinks>
    <hyperlink ref="L13" r:id="rId1" location="/document/99/9035738/XA00M1S2LR/" display="https://vip.gosfinansy.ru/ - /document/99/9035738/XA00M1S2LR/"/>
  </hyperlinks>
  <pageMargins left="0.51181102362204722" right="0.51181102362204722" top="0.35433070866141736" bottom="0.35433070866141736" header="0" footer="0"/>
  <pageSetup paperSize="9" scale="75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A21" sqref="A21"/>
    </sheetView>
  </sheetViews>
  <sheetFormatPr defaultRowHeight="15" x14ac:dyDescent="0.25"/>
  <cols>
    <col min="1" max="1" width="13.140625" customWidth="1"/>
    <col min="3" max="3" width="10.85546875" customWidth="1"/>
    <col min="4" max="4" width="11" customWidth="1"/>
    <col min="5" max="5" width="11.140625" customWidth="1"/>
    <col min="6" max="6" width="12.42578125" customWidth="1"/>
    <col min="7" max="7" width="14" customWidth="1"/>
  </cols>
  <sheetData>
    <row r="1" spans="1:16" ht="25.5" customHeight="1" x14ac:dyDescent="0.25">
      <c r="A1" s="208" t="s">
        <v>31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</row>
    <row r="2" spans="1:16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6.899999999999999" customHeight="1" thickBot="1" x14ac:dyDescent="0.3">
      <c r="A3" s="48" t="s">
        <v>32</v>
      </c>
      <c r="B3" s="30" t="s">
        <v>16</v>
      </c>
      <c r="C3" s="300" t="s">
        <v>15</v>
      </c>
      <c r="D3" s="301"/>
      <c r="E3" s="301"/>
      <c r="F3" s="302"/>
      <c r="G3" s="312" t="s">
        <v>59</v>
      </c>
      <c r="H3" s="303" t="s">
        <v>67</v>
      </c>
      <c r="I3" s="304"/>
      <c r="J3" s="304"/>
      <c r="K3" s="304"/>
      <c r="L3" s="304"/>
      <c r="M3" s="304"/>
      <c r="N3" s="304"/>
      <c r="O3" s="304"/>
      <c r="P3" s="305"/>
    </row>
    <row r="4" spans="1:16" ht="15" customHeight="1" x14ac:dyDescent="0.25">
      <c r="A4" s="329" t="s">
        <v>33</v>
      </c>
      <c r="B4" s="330" t="s">
        <v>34</v>
      </c>
      <c r="C4" s="331" t="s">
        <v>18</v>
      </c>
      <c r="D4" s="310"/>
      <c r="E4" s="310"/>
      <c r="F4" s="330"/>
      <c r="G4" s="313"/>
      <c r="H4" s="306" t="s">
        <v>19</v>
      </c>
      <c r="I4" s="307"/>
      <c r="J4" s="308"/>
      <c r="K4" s="306" t="s">
        <v>68</v>
      </c>
      <c r="L4" s="307"/>
      <c r="M4" s="308"/>
      <c r="N4" s="306" t="s">
        <v>69</v>
      </c>
      <c r="O4" s="307"/>
      <c r="P4" s="308"/>
    </row>
    <row r="5" spans="1:16" ht="0.6" customHeight="1" x14ac:dyDescent="0.25">
      <c r="A5" s="329"/>
      <c r="B5" s="330"/>
      <c r="C5" s="331"/>
      <c r="D5" s="310"/>
      <c r="E5" s="310"/>
      <c r="F5" s="330"/>
      <c r="G5" s="313"/>
      <c r="H5" s="309"/>
      <c r="I5" s="310"/>
      <c r="J5" s="311"/>
      <c r="K5" s="309"/>
      <c r="L5" s="310"/>
      <c r="M5" s="311"/>
      <c r="N5" s="309"/>
      <c r="O5" s="310"/>
      <c r="P5" s="311"/>
    </row>
    <row r="6" spans="1:16" ht="7.9" customHeight="1" thickBot="1" x14ac:dyDescent="0.3">
      <c r="A6" s="329"/>
      <c r="B6" s="330"/>
      <c r="C6" s="346"/>
      <c r="D6" s="347"/>
      <c r="E6" s="347"/>
      <c r="F6" s="348"/>
      <c r="G6" s="313"/>
      <c r="H6" s="309"/>
      <c r="I6" s="310"/>
      <c r="J6" s="311"/>
      <c r="K6" s="309"/>
      <c r="L6" s="310"/>
      <c r="M6" s="311"/>
      <c r="N6" s="309"/>
      <c r="O6" s="310"/>
      <c r="P6" s="311"/>
    </row>
    <row r="7" spans="1:16" ht="15" customHeight="1" x14ac:dyDescent="0.25">
      <c r="A7" s="322"/>
      <c r="B7" s="324"/>
      <c r="C7" s="326" t="s">
        <v>23</v>
      </c>
      <c r="D7" s="326" t="s">
        <v>48</v>
      </c>
      <c r="E7" s="326" t="s">
        <v>25</v>
      </c>
      <c r="F7" s="326" t="s">
        <v>49</v>
      </c>
      <c r="G7" s="313"/>
      <c r="H7" s="309"/>
      <c r="I7" s="310"/>
      <c r="J7" s="311"/>
      <c r="K7" s="309"/>
      <c r="L7" s="310"/>
      <c r="M7" s="311"/>
      <c r="N7" s="309"/>
      <c r="O7" s="310"/>
      <c r="P7" s="311"/>
    </row>
    <row r="8" spans="1:16" ht="3" customHeight="1" x14ac:dyDescent="0.25">
      <c r="A8" s="322"/>
      <c r="B8" s="324"/>
      <c r="C8" s="327"/>
      <c r="D8" s="327"/>
      <c r="E8" s="327"/>
      <c r="F8" s="327"/>
      <c r="G8" s="313"/>
      <c r="H8" s="309"/>
      <c r="I8" s="310"/>
      <c r="J8" s="311"/>
      <c r="K8" s="309"/>
      <c r="L8" s="310"/>
      <c r="M8" s="311"/>
      <c r="N8" s="309"/>
      <c r="O8" s="310"/>
      <c r="P8" s="311"/>
    </row>
    <row r="9" spans="1:16" ht="4.5" hidden="1" customHeight="1" x14ac:dyDescent="0.25">
      <c r="A9" s="322"/>
      <c r="B9" s="324"/>
      <c r="C9" s="327"/>
      <c r="D9" s="327"/>
      <c r="E9" s="327"/>
      <c r="F9" s="327"/>
      <c r="G9" s="313"/>
      <c r="H9" s="309"/>
      <c r="I9" s="310"/>
      <c r="J9" s="311"/>
      <c r="K9" s="309"/>
      <c r="L9" s="310"/>
      <c r="M9" s="311"/>
      <c r="N9" s="309"/>
      <c r="O9" s="310"/>
      <c r="P9" s="311"/>
    </row>
    <row r="10" spans="1:16" ht="8.25" customHeight="1" thickBot="1" x14ac:dyDescent="0.3">
      <c r="A10" s="323"/>
      <c r="B10" s="325"/>
      <c r="C10" s="328"/>
      <c r="D10" s="328"/>
      <c r="E10" s="328"/>
      <c r="F10" s="328"/>
      <c r="G10" s="314"/>
      <c r="H10" s="315"/>
      <c r="I10" s="316"/>
      <c r="J10" s="317"/>
      <c r="K10" s="315"/>
      <c r="L10" s="316"/>
      <c r="M10" s="317"/>
      <c r="N10" s="315"/>
      <c r="O10" s="316"/>
      <c r="P10" s="317"/>
    </row>
    <row r="11" spans="1:16" ht="15.75" thickBot="1" x14ac:dyDescent="0.3">
      <c r="A11" s="49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294">
        <v>8</v>
      </c>
      <c r="I11" s="295"/>
      <c r="J11" s="334"/>
      <c r="K11" s="294">
        <v>9</v>
      </c>
      <c r="L11" s="295"/>
      <c r="M11" s="295"/>
      <c r="N11" s="282">
        <v>10</v>
      </c>
      <c r="O11" s="283"/>
      <c r="P11" s="284"/>
    </row>
    <row r="12" spans="1:16" ht="15.75" thickBot="1" x14ac:dyDescent="0.3">
      <c r="A12" s="50"/>
      <c r="B12" s="13"/>
      <c r="C12" s="13"/>
      <c r="D12" s="13"/>
      <c r="E12" s="13"/>
      <c r="F12" s="13"/>
      <c r="G12" s="13"/>
      <c r="H12" s="335"/>
      <c r="I12" s="336"/>
      <c r="J12" s="337"/>
      <c r="K12" s="335"/>
      <c r="L12" s="336"/>
      <c r="M12" s="337"/>
      <c r="N12" s="338"/>
      <c r="O12" s="339"/>
      <c r="P12" s="340"/>
    </row>
    <row r="13" spans="1:16" ht="15.75" customHeight="1" thickBot="1" x14ac:dyDescent="0.3">
      <c r="A13" s="320" t="s">
        <v>28</v>
      </c>
      <c r="B13" s="321"/>
      <c r="C13" s="13"/>
      <c r="D13" s="13"/>
      <c r="E13" s="13"/>
      <c r="F13" s="13"/>
      <c r="G13" s="13"/>
      <c r="H13" s="274"/>
      <c r="I13" s="275"/>
      <c r="J13" s="276"/>
      <c r="K13" s="274"/>
      <c r="L13" s="275"/>
      <c r="M13" s="276"/>
      <c r="N13" s="274"/>
      <c r="O13" s="275"/>
      <c r="P13" s="276"/>
    </row>
    <row r="14" spans="1:16" ht="15.75" thickBot="1" x14ac:dyDescent="0.3">
      <c r="A14" s="3"/>
      <c r="B14" s="3"/>
      <c r="C14" s="3"/>
      <c r="D14" s="3"/>
      <c r="E14" s="3"/>
      <c r="F14" s="3"/>
      <c r="G14" s="11" t="s">
        <v>29</v>
      </c>
      <c r="H14" s="274"/>
      <c r="I14" s="275"/>
      <c r="J14" s="276"/>
      <c r="K14" s="274"/>
      <c r="L14" s="275"/>
      <c r="M14" s="276"/>
      <c r="N14" s="274"/>
      <c r="O14" s="275"/>
      <c r="P14" s="276"/>
    </row>
  </sheetData>
  <mergeCells count="29">
    <mergeCell ref="A13:B13"/>
    <mergeCell ref="H13:J13"/>
    <mergeCell ref="K13:M13"/>
    <mergeCell ref="N13:P13"/>
    <mergeCell ref="H14:J14"/>
    <mergeCell ref="K14:M14"/>
    <mergeCell ref="N14:P14"/>
    <mergeCell ref="H11:J11"/>
    <mergeCell ref="K11:M11"/>
    <mergeCell ref="N11:P11"/>
    <mergeCell ref="H12:J12"/>
    <mergeCell ref="K12:M12"/>
    <mergeCell ref="N12:P12"/>
    <mergeCell ref="A1:P1"/>
    <mergeCell ref="C3:F3"/>
    <mergeCell ref="H3:P3"/>
    <mergeCell ref="G3:G10"/>
    <mergeCell ref="D7:D10"/>
    <mergeCell ref="F7:F10"/>
    <mergeCell ref="H4:J10"/>
    <mergeCell ref="K4:M10"/>
    <mergeCell ref="N4:P10"/>
    <mergeCell ref="A7:A10"/>
    <mergeCell ref="B7:B10"/>
    <mergeCell ref="C7:C10"/>
    <mergeCell ref="E7:E10"/>
    <mergeCell ref="A4:A6"/>
    <mergeCell ref="B4:B6"/>
    <mergeCell ref="C4:F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D20" sqref="D20:D21"/>
    </sheetView>
  </sheetViews>
  <sheetFormatPr defaultRowHeight="15" x14ac:dyDescent="0.25"/>
  <cols>
    <col min="1" max="1" width="12.7109375" customWidth="1"/>
    <col min="3" max="4" width="10.28515625" customWidth="1"/>
    <col min="5" max="5" width="10.5703125" customWidth="1"/>
    <col min="6" max="6" width="10.7109375" customWidth="1"/>
    <col min="7" max="7" width="13.7109375" customWidth="1"/>
  </cols>
  <sheetData>
    <row r="1" spans="1:16" ht="81" customHeight="1" x14ac:dyDescent="0.25">
      <c r="A1" s="349" t="s">
        <v>41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</row>
    <row r="2" spans="1:16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7.45" customHeight="1" thickBot="1" x14ac:dyDescent="0.3">
      <c r="A3" s="48" t="s">
        <v>32</v>
      </c>
      <c r="B3" s="30" t="s">
        <v>16</v>
      </c>
      <c r="C3" s="300" t="s">
        <v>15</v>
      </c>
      <c r="D3" s="301"/>
      <c r="E3" s="301"/>
      <c r="F3" s="302"/>
      <c r="G3" s="300" t="s">
        <v>60</v>
      </c>
      <c r="H3" s="303" t="s">
        <v>67</v>
      </c>
      <c r="I3" s="304"/>
      <c r="J3" s="304"/>
      <c r="K3" s="304"/>
      <c r="L3" s="304"/>
      <c r="M3" s="304"/>
      <c r="N3" s="304"/>
      <c r="O3" s="304"/>
      <c r="P3" s="305"/>
    </row>
    <row r="4" spans="1:16" ht="15" customHeight="1" x14ac:dyDescent="0.25">
      <c r="A4" s="329" t="s">
        <v>33</v>
      </c>
      <c r="B4" s="330" t="s">
        <v>34</v>
      </c>
      <c r="C4" s="331" t="s">
        <v>18</v>
      </c>
      <c r="D4" s="345"/>
      <c r="E4" s="345"/>
      <c r="F4" s="330"/>
      <c r="G4" s="331"/>
      <c r="H4" s="306" t="s">
        <v>19</v>
      </c>
      <c r="I4" s="307"/>
      <c r="J4" s="308"/>
      <c r="K4" s="306" t="s">
        <v>68</v>
      </c>
      <c r="L4" s="307"/>
      <c r="M4" s="308"/>
      <c r="N4" s="306" t="s">
        <v>69</v>
      </c>
      <c r="O4" s="307"/>
      <c r="P4" s="308"/>
    </row>
    <row r="5" spans="1:16" ht="7.9" customHeight="1" x14ac:dyDescent="0.25">
      <c r="A5" s="329"/>
      <c r="B5" s="330"/>
      <c r="C5" s="331"/>
      <c r="D5" s="345"/>
      <c r="E5" s="345"/>
      <c r="F5" s="330"/>
      <c r="G5" s="331"/>
      <c r="H5" s="309"/>
      <c r="I5" s="310"/>
      <c r="J5" s="311"/>
      <c r="K5" s="309"/>
      <c r="L5" s="310"/>
      <c r="M5" s="311"/>
      <c r="N5" s="309"/>
      <c r="O5" s="310"/>
      <c r="P5" s="311"/>
    </row>
    <row r="6" spans="1:16" ht="4.1500000000000004" customHeight="1" thickBot="1" x14ac:dyDescent="0.3">
      <c r="A6" s="329"/>
      <c r="B6" s="330"/>
      <c r="C6" s="346"/>
      <c r="D6" s="347"/>
      <c r="E6" s="347"/>
      <c r="F6" s="348"/>
      <c r="G6" s="331"/>
      <c r="H6" s="309"/>
      <c r="I6" s="310"/>
      <c r="J6" s="311"/>
      <c r="K6" s="309"/>
      <c r="L6" s="310"/>
      <c r="M6" s="311"/>
      <c r="N6" s="309"/>
      <c r="O6" s="310"/>
      <c r="P6" s="311"/>
    </row>
    <row r="7" spans="1:16" ht="15" customHeight="1" x14ac:dyDescent="0.25">
      <c r="A7" s="322"/>
      <c r="B7" s="324"/>
      <c r="C7" s="326" t="s">
        <v>23</v>
      </c>
      <c r="D7" s="30" t="s">
        <v>24</v>
      </c>
      <c r="E7" s="326" t="s">
        <v>25</v>
      </c>
      <c r="F7" s="30" t="s">
        <v>26</v>
      </c>
      <c r="G7" s="331"/>
      <c r="H7" s="309"/>
      <c r="I7" s="310"/>
      <c r="J7" s="311"/>
      <c r="K7" s="309"/>
      <c r="L7" s="310"/>
      <c r="M7" s="311"/>
      <c r="N7" s="309"/>
      <c r="O7" s="310"/>
      <c r="P7" s="311"/>
    </row>
    <row r="8" spans="1:16" ht="13.5" customHeight="1" x14ac:dyDescent="0.25">
      <c r="A8" s="322"/>
      <c r="B8" s="324"/>
      <c r="C8" s="327"/>
      <c r="D8" s="31" t="s">
        <v>23</v>
      </c>
      <c r="E8" s="327"/>
      <c r="F8" s="31" t="s">
        <v>27</v>
      </c>
      <c r="G8" s="331"/>
      <c r="H8" s="309"/>
      <c r="I8" s="310"/>
      <c r="J8" s="311"/>
      <c r="K8" s="309"/>
      <c r="L8" s="310"/>
      <c r="M8" s="311"/>
      <c r="N8" s="309"/>
      <c r="O8" s="310"/>
      <c r="P8" s="311"/>
    </row>
    <row r="9" spans="1:16" hidden="1" x14ac:dyDescent="0.25">
      <c r="A9" s="322"/>
      <c r="B9" s="324"/>
      <c r="C9" s="327"/>
      <c r="D9" s="32"/>
      <c r="E9" s="327"/>
      <c r="F9" s="32"/>
      <c r="G9" s="331"/>
      <c r="H9" s="309"/>
      <c r="I9" s="310"/>
      <c r="J9" s="311"/>
      <c r="K9" s="309"/>
      <c r="L9" s="310"/>
      <c r="M9" s="311"/>
      <c r="N9" s="309"/>
      <c r="O9" s="310"/>
      <c r="P9" s="311"/>
    </row>
    <row r="10" spans="1:16" ht="15.75" thickBot="1" x14ac:dyDescent="0.3">
      <c r="A10" s="323"/>
      <c r="B10" s="325"/>
      <c r="C10" s="328"/>
      <c r="D10" s="33"/>
      <c r="E10" s="328"/>
      <c r="F10" s="33"/>
      <c r="G10" s="346"/>
      <c r="H10" s="315"/>
      <c r="I10" s="316"/>
      <c r="J10" s="317"/>
      <c r="K10" s="315"/>
      <c r="L10" s="316"/>
      <c r="M10" s="317"/>
      <c r="N10" s="315"/>
      <c r="O10" s="316"/>
      <c r="P10" s="317"/>
    </row>
    <row r="11" spans="1:16" ht="15.75" thickBot="1" x14ac:dyDescent="0.3">
      <c r="A11" s="51">
        <v>1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361">
        <v>8</v>
      </c>
      <c r="I11" s="359"/>
      <c r="J11" s="360"/>
      <c r="K11" s="361">
        <v>9</v>
      </c>
      <c r="L11" s="359"/>
      <c r="M11" s="359"/>
      <c r="N11" s="303">
        <v>10</v>
      </c>
      <c r="O11" s="304"/>
      <c r="P11" s="305"/>
    </row>
    <row r="12" spans="1:16" ht="15.75" thickBot="1" x14ac:dyDescent="0.3">
      <c r="A12" s="50"/>
      <c r="B12" s="13"/>
      <c r="C12" s="13"/>
      <c r="D12" s="13"/>
      <c r="E12" s="13"/>
      <c r="F12" s="13"/>
      <c r="G12" s="13"/>
      <c r="H12" s="335"/>
      <c r="I12" s="336"/>
      <c r="J12" s="337"/>
      <c r="K12" s="335"/>
      <c r="L12" s="336"/>
      <c r="M12" s="337"/>
      <c r="N12" s="338"/>
      <c r="O12" s="339"/>
      <c r="P12" s="340"/>
    </row>
    <row r="13" spans="1:16" ht="15.75" thickBot="1" x14ac:dyDescent="0.3">
      <c r="A13" s="320" t="s">
        <v>28</v>
      </c>
      <c r="B13" s="321"/>
      <c r="C13" s="13"/>
      <c r="D13" s="13"/>
      <c r="E13" s="13"/>
      <c r="F13" s="13"/>
      <c r="G13" s="13"/>
      <c r="H13" s="274"/>
      <c r="I13" s="275"/>
      <c r="J13" s="276"/>
      <c r="K13" s="274"/>
      <c r="L13" s="275"/>
      <c r="M13" s="276"/>
      <c r="N13" s="274"/>
      <c r="O13" s="275"/>
      <c r="P13" s="276"/>
    </row>
    <row r="14" spans="1:16" ht="15.75" thickBot="1" x14ac:dyDescent="0.3">
      <c r="A14" s="3"/>
      <c r="B14" s="3"/>
      <c r="C14" s="3"/>
      <c r="D14" s="3"/>
      <c r="E14" s="3"/>
      <c r="F14" s="3"/>
      <c r="G14" s="11" t="s">
        <v>29</v>
      </c>
      <c r="H14" s="274"/>
      <c r="I14" s="275"/>
      <c r="J14" s="276"/>
      <c r="K14" s="274"/>
      <c r="L14" s="275"/>
      <c r="M14" s="276"/>
      <c r="N14" s="274"/>
      <c r="O14" s="275"/>
      <c r="P14" s="276"/>
    </row>
    <row r="15" spans="1:16" ht="58.5" customHeight="1" x14ac:dyDescent="0.25">
      <c r="A15" s="405" t="s">
        <v>42</v>
      </c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</row>
  </sheetData>
  <mergeCells count="28">
    <mergeCell ref="K14:M14"/>
    <mergeCell ref="N14:P14"/>
    <mergeCell ref="A4:A6"/>
    <mergeCell ref="B4:B6"/>
    <mergeCell ref="C4:F6"/>
    <mergeCell ref="G3:G10"/>
    <mergeCell ref="A13:B13"/>
    <mergeCell ref="N4:P10"/>
    <mergeCell ref="H12:J12"/>
    <mergeCell ref="K12:M12"/>
    <mergeCell ref="H4:J10"/>
    <mergeCell ref="K4:M10"/>
    <mergeCell ref="A1:P1"/>
    <mergeCell ref="A15:P15"/>
    <mergeCell ref="A7:A10"/>
    <mergeCell ref="B7:B10"/>
    <mergeCell ref="C7:C10"/>
    <mergeCell ref="E7:E10"/>
    <mergeCell ref="C3:F3"/>
    <mergeCell ref="H3:P3"/>
    <mergeCell ref="K11:M11"/>
    <mergeCell ref="N11:P11"/>
    <mergeCell ref="N12:P12"/>
    <mergeCell ref="H11:J11"/>
    <mergeCell ref="H13:J13"/>
    <mergeCell ref="K13:M13"/>
    <mergeCell ref="N13:P13"/>
    <mergeCell ref="H14:J14"/>
  </mergeCells>
  <hyperlinks>
    <hyperlink ref="A15" r:id="rId1" location="/document/99/901714433/XA00MGQ2NJ/" display="https://vip.gosfinansy.ru/ - /document/99/901714433/XA00MGQ2NJ/"/>
  </hyperlinks>
  <pageMargins left="0.70866141732283472" right="0.70866141732283472" top="0.74803149606299213" bottom="0.74803149606299213" header="0.31496062992125984" footer="0.31496062992125984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 раздел 1</vt:lpstr>
      <vt:lpstr>раздел 2</vt:lpstr>
      <vt:lpstr>раздел 3</vt:lpstr>
      <vt:lpstr>раздел 4</vt:lpstr>
      <vt:lpstr>раздел 5</vt:lpstr>
      <vt:lpstr>приложение 2</vt:lpstr>
      <vt:lpstr>приложение3</vt:lpstr>
      <vt:lpstr>разд 2прил 3</vt:lpstr>
      <vt:lpstr>разд 3 прил3</vt:lpstr>
      <vt:lpstr>разд 4 прил 3</vt:lpstr>
      <vt:lpstr>разд 5прил3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Userbuh</dc:creator>
  <cp:lastModifiedBy>User</cp:lastModifiedBy>
  <cp:lastPrinted>2024-10-16T06:56:10Z</cp:lastPrinted>
  <dcterms:created xsi:type="dcterms:W3CDTF">2019-08-14T05:07:43Z</dcterms:created>
  <dcterms:modified xsi:type="dcterms:W3CDTF">2024-10-16T07:07:36Z</dcterms:modified>
</cp:coreProperties>
</file>